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Users\Admin\AppData\Local\Temp\SCANCLIENT\"/>
    </mc:Choice>
  </mc:AlternateContent>
  <xr:revisionPtr revIDLastSave="0" documentId="13_ncr:1_{C63FD736-8308-4438-BC7F-44852967749D}" xr6:coauthVersionLast="47" xr6:coauthVersionMax="47" xr10:uidLastSave="{00000000-0000-0000-0000-000000000000}"/>
  <bookViews>
    <workbookView xWindow="-108" yWindow="-108" windowWidth="23256" windowHeight="12576" xr2:uid="{00000000-000D-0000-FFFF-FFFF00000000}"/>
  </bookViews>
  <sheets>
    <sheet name="ДОДАТОК ДО ПРОГРАМИ" sheetId="1" r:id="rId1"/>
  </sheets>
  <definedNames>
    <definedName name="_xlnm.Print_Area" localSheetId="0">'ДОДАТОК ДО ПРОГРАМИ'!$A$2:$L$74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K69" i="1" l="1"/>
  <c r="K70" i="1"/>
  <c r="K42" i="1"/>
  <c r="Q53" i="1"/>
  <c r="K13" i="1" l="1"/>
  <c r="K20" i="1"/>
  <c r="J20" i="1"/>
  <c r="L20" i="1"/>
  <c r="K12" i="1" l="1"/>
  <c r="N21" i="1" l="1"/>
  <c r="J57" i="1" l="1"/>
  <c r="I57" i="1"/>
  <c r="I23" i="1" l="1"/>
  <c r="I20" i="1" s="1"/>
  <c r="G32" i="1" l="1"/>
  <c r="G30" i="1"/>
  <c r="G29" i="1"/>
  <c r="G28" i="1"/>
  <c r="G27" i="1"/>
  <c r="G25" i="1"/>
  <c r="G24" i="1"/>
  <c r="G23" i="1"/>
  <c r="G22" i="1"/>
  <c r="G18" i="1" l="1"/>
  <c r="H45" i="1"/>
  <c r="H20" i="1" l="1"/>
  <c r="G20" i="1"/>
  <c r="E20" i="1" l="1"/>
  <c r="C20" i="1"/>
  <c r="D42" i="1" l="1"/>
  <c r="E42" i="1"/>
  <c r="F42" i="1"/>
  <c r="G42" i="1"/>
  <c r="H42" i="1"/>
  <c r="I42" i="1"/>
  <c r="J42" i="1"/>
  <c r="C42" i="1"/>
  <c r="D63" i="1" l="1"/>
  <c r="D62" i="1" s="1"/>
  <c r="E63" i="1"/>
  <c r="E62" i="1" s="1"/>
  <c r="F63" i="1"/>
  <c r="F62" i="1" s="1"/>
  <c r="G63" i="1"/>
  <c r="G62" i="1" s="1"/>
  <c r="H63" i="1"/>
  <c r="H62" i="1" s="1"/>
  <c r="I63" i="1"/>
  <c r="I62" i="1" s="1"/>
  <c r="J63" i="1"/>
  <c r="J62" i="1" s="1"/>
  <c r="K63" i="1"/>
  <c r="K62" i="1" s="1"/>
  <c r="L63" i="1"/>
  <c r="L62" i="1" s="1"/>
  <c r="D57" i="1"/>
  <c r="E57" i="1"/>
  <c r="F57" i="1"/>
  <c r="G57" i="1"/>
  <c r="H57" i="1"/>
  <c r="K57" i="1"/>
  <c r="D49" i="1"/>
  <c r="E49" i="1"/>
  <c r="F49" i="1"/>
  <c r="G49" i="1"/>
  <c r="H49" i="1"/>
  <c r="I49" i="1"/>
  <c r="I48" i="1" s="1"/>
  <c r="J49" i="1"/>
  <c r="K49" i="1"/>
  <c r="L49" i="1"/>
  <c r="D20" i="1"/>
  <c r="F20" i="1"/>
  <c r="D13" i="1"/>
  <c r="D12" i="1" s="1"/>
  <c r="E13" i="1"/>
  <c r="E12" i="1" s="1"/>
  <c r="F13" i="1"/>
  <c r="G13" i="1"/>
  <c r="G12" i="1" s="1"/>
  <c r="H13" i="1"/>
  <c r="H12" i="1" s="1"/>
  <c r="I13" i="1"/>
  <c r="I12" i="1" s="1"/>
  <c r="J13" i="1"/>
  <c r="J12" i="1" s="1"/>
  <c r="L13" i="1"/>
  <c r="C63" i="1"/>
  <c r="C62" i="1" s="1"/>
  <c r="C57" i="1"/>
  <c r="C49" i="1"/>
  <c r="C13" i="1"/>
  <c r="F12" i="1" l="1"/>
  <c r="O56" i="1"/>
  <c r="O54" i="1"/>
  <c r="C48" i="1"/>
  <c r="H48" i="1"/>
  <c r="E48" i="1"/>
  <c r="L12" i="1"/>
  <c r="D48" i="1"/>
  <c r="J48" i="1"/>
  <c r="F48" i="1"/>
  <c r="C12" i="1"/>
  <c r="K48" i="1"/>
  <c r="K10" i="1" s="1"/>
  <c r="G48" i="1"/>
  <c r="O10" i="1" l="1"/>
  <c r="H10" i="1"/>
  <c r="I10" i="1"/>
  <c r="C10" i="1"/>
  <c r="E10" i="1"/>
  <c r="D10" i="1"/>
  <c r="L10" i="1"/>
  <c r="G10" i="1"/>
  <c r="F10" i="1"/>
  <c r="J10" i="1"/>
</calcChain>
</file>

<file path=xl/sharedStrings.xml><?xml version="1.0" encoding="utf-8"?>
<sst xmlns="http://schemas.openxmlformats.org/spreadsheetml/2006/main" count="143" uniqueCount="126">
  <si>
    <t xml:space="preserve">ПРОГРАМА </t>
  </si>
  <si>
    <t>Потреба у фінансуванні на 2022 рік  (тис.грн.)</t>
  </si>
  <si>
    <t>Потреба у фінансуванні на 2023 рік  (тис.грн.)</t>
  </si>
  <si>
    <t xml:space="preserve">ВСЬОГО ПО ПРОГРАМІ </t>
  </si>
  <si>
    <t>Заробітна плата з нарахуваннями</t>
  </si>
  <si>
    <t>Придбання предметів, матеріалів, обладнання та інвентарю (господарчі, канцелярські, електротовари, ПММ, запчастини тощо)</t>
  </si>
  <si>
    <t>Придбання медикаментів  та виробів медичного призначення</t>
  </si>
  <si>
    <t>Оплата комунальних послуг та енергоносіїв</t>
  </si>
  <si>
    <t>Іінші поточні видатки (навчання, семінари)</t>
  </si>
  <si>
    <t>Відшкодування ліків дітям з інвалідністю відповідно до Закону України «Про основи соціальної захищеності осіб з інвалідністю в Україні</t>
  </si>
  <si>
    <t>Відшкодування ліків хворому  після пересадки органів і тканин</t>
  </si>
  <si>
    <t>Купівля обладнання</t>
  </si>
  <si>
    <t>Забезпечення медичним обладнанням, для зубопротезування, терапевтичного та хірургічного лікування</t>
  </si>
  <si>
    <t>Капітальний ремонт  приміщеннь</t>
  </si>
  <si>
    <t xml:space="preserve">ПОТРЕБА У ФІНАНСУВАННІ </t>
  </si>
  <si>
    <t xml:space="preserve">загальний фонд </t>
  </si>
  <si>
    <t>спеціальний фонд</t>
  </si>
  <si>
    <t xml:space="preserve">2023 рік </t>
  </si>
  <si>
    <t xml:space="preserve">2022 рік </t>
  </si>
  <si>
    <t>2024 рік</t>
  </si>
  <si>
    <t>2025 рік</t>
  </si>
  <si>
    <t>2026 рік</t>
  </si>
  <si>
    <t xml:space="preserve">№ п/п </t>
  </si>
  <si>
    <t>1.1.</t>
  </si>
  <si>
    <t>1.1.1.</t>
  </si>
  <si>
    <t>1.1.2.</t>
  </si>
  <si>
    <t>1.1.3.</t>
  </si>
  <si>
    <t>1.1.4.</t>
  </si>
  <si>
    <t>1.1.5.</t>
  </si>
  <si>
    <t>1.1.6.</t>
  </si>
  <si>
    <t>1.2.</t>
  </si>
  <si>
    <t>ВІДШКОДУВАННЯ ЛІКІВ.</t>
  </si>
  <si>
    <t>УТРИМАННЯ УСТАНОВИ.</t>
  </si>
  <si>
    <t>1.2.1.</t>
  </si>
  <si>
    <t>1.2.2.</t>
  </si>
  <si>
    <t>1.2.3.</t>
  </si>
  <si>
    <t>1.2.4.</t>
  </si>
  <si>
    <t>1.2.5.</t>
  </si>
  <si>
    <t>1.2.6.</t>
  </si>
  <si>
    <t>1.2.7.</t>
  </si>
  <si>
    <t>1.2.8.</t>
  </si>
  <si>
    <t>1.2.9.</t>
  </si>
  <si>
    <t>1.2.10.</t>
  </si>
  <si>
    <t xml:space="preserve">1.3. </t>
  </si>
  <si>
    <t>КАПІТАЛЬНІ ВИДАТКИ.</t>
  </si>
  <si>
    <t>1.3.1.</t>
  </si>
  <si>
    <t>1.3.2.</t>
  </si>
  <si>
    <t>2.1.</t>
  </si>
  <si>
    <t>2.1.1.</t>
  </si>
  <si>
    <t>2.1.2.</t>
  </si>
  <si>
    <t>2.1.3.</t>
  </si>
  <si>
    <t>2.1.4.</t>
  </si>
  <si>
    <t>2.1.5.</t>
  </si>
  <si>
    <t>2.1.6.</t>
  </si>
  <si>
    <t>2.1.7.</t>
  </si>
  <si>
    <t xml:space="preserve">2.2. </t>
  </si>
  <si>
    <t>2.2.1.</t>
  </si>
  <si>
    <t>2.2.2.</t>
  </si>
  <si>
    <t>3.1.</t>
  </si>
  <si>
    <t xml:space="preserve">ВІДШКОДУВАННЯ СТОМАТОЛОГІЧНИХ ПОСЛУГ </t>
  </si>
  <si>
    <t>3.1.1.</t>
  </si>
  <si>
    <t>3.1.2.</t>
  </si>
  <si>
    <t>3.1.3.</t>
  </si>
  <si>
    <t>3.1.4.</t>
  </si>
  <si>
    <t>ВСЬОГО по розділу 1.</t>
  </si>
  <si>
    <t>ВСЬОГО по розділу 2.</t>
  </si>
  <si>
    <t>3. ПРОФІЛАКТИКА ТА ЛІКУВАННЯ СТОМАТОЛОГІЧНИХ ЗАХВОРЮВАНЬ У ДІТЕЙ ТА ОКРЕМИХ КАТЕГОРІЙ ДОРОСЛОГО НАСЕЛЕННЯ В БРОВАРСЬКІЙ МІСЬКІЙ ТЕРИТОРІАЛЬНІЙ ГРОМАДІ НА 2022-2026 РОКИ.</t>
  </si>
  <si>
    <t>ВСЬОГО розділу 3.</t>
  </si>
  <si>
    <t>Заходи та потреба у їх фінансуванні</t>
  </si>
  <si>
    <t>Відшкодування ліків на інші захворювання з Додатку 2 до Постанови КМУ від 17.08.1998 №1303</t>
  </si>
  <si>
    <t xml:space="preserve">Капітальний ремонт </t>
  </si>
  <si>
    <t>1.3.3.</t>
  </si>
  <si>
    <t xml:space="preserve">Реконструкція </t>
  </si>
  <si>
    <t xml:space="preserve">Відшкодування ліків у учасникам бойових дій та особи з інвалідністю відповідно до Закону України «Про статус ветеранів війни, гарантії їх соціального захисту» та учасники АТО-ООС, мешканцям Броварської міської територіальної громади, внутрішньо та тимчасово переміщеним особам, які тимчасово проживають на території Броварської міської територіальної громади на період воєнного стану, а також військовослужбовцям підрозділів Збройних Сил України, підрозділам територіальної оборони, добровольчим формуванням та іншим військовим, які виконують функції по захисту Броварської міської територіальної громади, за призначенням сімейного лікаря.
</t>
  </si>
  <si>
    <t>Невідкладна допомога до виведення з гострого стану мешканцям Броварської міської територіальної громади, внутрішньо та тимчасово переміщеним особам, які тимчасово проживають на території Броварської міської територіальної громади на період воєнного стану, а також військовослужбовцям підрозділів Збройних Сил України, підрозділам територіальної оборони, добровольчим формуванням та іншим військовим, які виконують функції по захисту Броварської міської територіальної громади,</t>
  </si>
  <si>
    <t xml:space="preserve">Терапевтична та хірургічна стоматологічна допомога у повному обсязі без застосування високовартісних матеріалів мешканцям Броварської міської територіальної громади:  ветеранам війни (учасникам бойових дій, інвалідам війни, учасникам війни), учасникам АТО-ООС, особам з інвалідністю I групи та II (якщо довічно) групи,  особам, нагородженим знаком “Почесний донор України“,  ветеранам праці (вік яких від 70-ти років та більше), почесним громадянам міста Бровари, особам, яким присвоєне почесне звання “Мати-героїня“ ,  внутрішньо та тимчасово переміщеним особам, які тимчасово проживають на території Броварської міської територіальної громади на період воєнного стану, а також військовослужбовцям підрозділів Збройних Сил України, підрозділам територіальної оборони, добровольчим формуванням та іншим військовим, які виконують функції по захисту Броварської міської територіальної громади,  профілактичний огляд допризовникам, призовникам.
</t>
  </si>
  <si>
    <t>Ортопедична стоматологічна допомога з поновленням жувальної спроможності із застосуванням зубних протезів (штамповано-паяні незнімні протези; знімні пластинчаті протези суцільнолиті та пластмасові конструкції протезів за медичними показаннями у повному обсязі: ветеранам війни (учасникам бойових дій, інвалідам війни, учасникам війни), учасникам АТО, особам з інвалідністю I групи та II (якщо довічно) групи, особам, нагородженим знаком “Почесний донор України“, почесним громадянам міста Бровари, ветеранам праці (вік яких від 70-ти років та більше), особам, яким присвоєне почесне звання “Мати-героїня“, внутрішньо та тимчасово переміщеним особам, які тимчасово проживають на території Броварської міської територіальної громади на період воєнного стану, а також військовослужбовцям підрозділів Збройних Сил України, підрозділам територіальної оборони, добровольчим формуванням та іншим військовим, які виконують функції по захисту Броварської міської територіальної громади.</t>
  </si>
  <si>
    <t>1.2.11.</t>
  </si>
  <si>
    <t xml:space="preserve">Терапевтична та хірургічна стоматологічна допомога у повному обсязі дитячому населенню віком до 18 років, Броварської міської територіальної громади, внутрішньо та тимчасово переміщеним особам, які тимчасово проживають на території Броварської міської територіальної громади на період воєнного стану,  без застосування високовартісних матеріалів  </t>
  </si>
  <si>
    <t>1.2.12.</t>
  </si>
  <si>
    <t>Відшкодування ліків у учасникам бойових дій та особи з інвалідністю відповідно до Закону України «Про статус ветеранів війни, гарантії їх соціального захисту», а також військовослужбовцям підрозділів Збройних Сил України, підрозділам територіальної оборони, добровольчим формуванням та іншим військовим, які виконують функції по захисту України.</t>
  </si>
  <si>
    <t>Відшкодування ліків на онкологічні захворювання, що потребують хіміотерапії та паліатитвної допомоги.</t>
  </si>
  <si>
    <t>Комплексної Програми  розвитку охорони здоров’я в                                                                                                                                                                                                                                                                                                                       Броварській міській територіальній громаді на 2022 - 2026 роки</t>
  </si>
  <si>
    <t xml:space="preserve">Забезпечення дітей хворих на фенілкетонурію та дітей з інвалідністю з хворобою Крона спеціальним лікувальним харчуванням </t>
  </si>
  <si>
    <t>Відшкодування ліків для пацієнтів з орфанними  захворюваннями та первинно-прогресуючим перебігом розсіяного склерозу в осіб віком до 40 років</t>
  </si>
  <si>
    <t>Відшкодування вартості медичних виробів на пільговій основі згідно Постанови КМУ №1301 від 03.12.2009 р. та витратних матеріалів для дітей з інвалідністю по цукровому діабету І типу</t>
  </si>
  <si>
    <r>
      <t xml:space="preserve">Відшкодування ліків </t>
    </r>
    <r>
      <rPr>
        <sz val="12"/>
        <color theme="1"/>
        <rFont val="Times New Roman"/>
        <family val="1"/>
        <charset val="204"/>
      </rPr>
      <t>і</t>
    </r>
    <r>
      <rPr>
        <sz val="12"/>
        <color rgb="FF000000"/>
        <rFont val="Times New Roman"/>
        <family val="1"/>
        <charset val="204"/>
      </rPr>
      <t>ншим групам населення з переліку Додатку 1 до Постанови КМУ від 17.08.1998 №1303</t>
    </r>
  </si>
  <si>
    <r>
      <t xml:space="preserve">Відшкодування ліків </t>
    </r>
    <r>
      <rPr>
        <sz val="12"/>
        <color theme="1"/>
        <rFont val="Times New Roman"/>
        <family val="1"/>
        <charset val="204"/>
      </rPr>
      <t>о</t>
    </r>
    <r>
      <rPr>
        <sz val="12"/>
        <color rgb="FF000000"/>
        <rFont val="Times New Roman"/>
        <family val="1"/>
        <charset val="204"/>
      </rPr>
      <t>собам з інвалідністю І-ІІ групи відповідно до Закону України «Про основи соціальної захищеності осіб з інвалідністю в Україні»</t>
    </r>
  </si>
  <si>
    <t>Відшкодування ліків на лікування  хвороб (ревматизм, ревматоїдний артрит, системний червоний вовчак, бронхіальна астма,  цукровий діабет, післяопераційний гіпотиреоз, хвороба Бехтерєва, шизофренія та епілепсія, хвороба Паркінсона, оперовані на серці.</t>
  </si>
  <si>
    <t>2.2.3.</t>
  </si>
  <si>
    <t>1.2.13.</t>
  </si>
  <si>
    <t>1.2.14.</t>
  </si>
  <si>
    <t>Відшкодування вартості ліків (препарати вітчизняного виробника, в разі відсутності-імпортовані препарати з економічно обгрунтованою ціною) для груп населення з переліку Додатку 1 до Постанови КМУ від 17.08.1998 №1303, а саме осіб з інвалідністю, які отримують державну соціальну допомогу, призначену замість пенсії, відповідно до Закону України “Про основи соціальної захищеності осіб з інвалідністю в Україні" та діти з багатодітних сімей відповідно до Закону України “Про охорону дитинства, якщо розмір середньомісячного сукупного доходу сім’ї в розрахунку на одну особу за попередні шість місяців не перевищує величини доходу, який дає право на податкову соціальну пільгу.            В місяць особа пільгової категорії може отримати не більше 5 рецептів.</t>
  </si>
  <si>
    <t>1.2.15.</t>
  </si>
  <si>
    <t>Відшкодування вартості ліків (препарати вітчизняного виробника, в разі відсутності-імпортовані препарати з економічно обгрунтованою ціною) для дітей з інвалідністю  відповідно до Закону України «Про основи соціальної захищеності осіб з інвалідністю в Україні." згідно з Додатком 1 до Постанови КМУ від 17.08.1998 №1303. В місяць особа пільгової категорії може отримати не більше 5 рецептів.</t>
  </si>
  <si>
    <t>1.2.16.</t>
  </si>
  <si>
    <t>1.2.17.</t>
  </si>
  <si>
    <t>1.2.18.</t>
  </si>
  <si>
    <t>Відшкодування вартості ліків(препарати вітчизняного виробника, в разі відсутності-імпортовані препарати з економічно обгрунтованою ціною) у разі амбулаторного лікування, згідно з Переліком категорій захворювань, відповідно до додатку 2 до Постанови  КМУ від 17 серпня 1997 року №1303. Безоплатний відпуск лікарських засобів за переліченими категоріями захворювань провадиться лише у разі амбулаторного лікування основного захворювання, за яким хворим надано пільги.  В місяць особа пільгової категорії може отримати не більше 5 рецептів.</t>
  </si>
  <si>
    <t>1.2.19.</t>
  </si>
  <si>
    <t>1.2.20.</t>
  </si>
  <si>
    <t>1.2.21.</t>
  </si>
  <si>
    <t>-</t>
  </si>
  <si>
    <t xml:space="preserve">1. ФІНАНСОВА ПІДТРИМКА КОМУНАЛЬНОГО НЕКОМЕРЦІЙНОГО ТОВАРИСТВА БРОВАРСЬКОЇ МІСЬКОЇ РАДИ БРОВАРСЬКОГО РАЙОНУ КИЇВСЬКОЇ ОБЛАСТІ «БРОВАРСЬКИЙ МІСЬКИЙ ЦЕНТР ПЕРВИННОЇ МЕДИКО-САНІТАРНОЇ ДОПОМОГИ»  </t>
  </si>
  <si>
    <t xml:space="preserve"> 2. ФІНАНСОВА ПІДТРИМКА КОМУНАЛЬНОГО НЕКОМЕРЦІЙНОГО ТОВАРИСТВА БРОВАРСЬКОЇ МІСЬКОЇ РАДИ БРОВАРСЬКОГО РАЙОНУ КИЇВСЬКОЇ ОБЛАСТІ «БРОВАРСЬКА СТОМАТОЛОГІЧНА ПОЛІКЛІННІКА».</t>
  </si>
  <si>
    <t xml:space="preserve">Додаток  </t>
  </si>
  <si>
    <t>ВСЬОГО розділу 4.</t>
  </si>
  <si>
    <t>4.1.</t>
  </si>
  <si>
    <t>4.1.1.</t>
  </si>
  <si>
    <t xml:space="preserve">Відшкодування вартості ліків для пацієнтів з онкологічними захворюваннями. По даній програмі відшкодовуються лікарські засоби,  що відсутні в безоплатному лікуванні по пакету медичних гарантій( далі -ПМГ). Ліки, що входять до Національного переліку лікарських засобів, пацієнти отримують за ПМГ безоплатно в закладах охорони здоров`я, які уклали договір з НСЗУ. </t>
  </si>
  <si>
    <t>ПС-</t>
  </si>
  <si>
    <t xml:space="preserve"> 4. ФІНАНСОВА ПІДТРИМКА КОМУНАЛЬНОГО НЕКОМЕРЦІЙНОГО ТОВАРИСТВА «БРОВАРСЬКА БАГАТОПРОФІЛЬНА КЛІНІЧНА ЛІКАРНЯ» ТЕРИТОРІАЛЬНИХ ГРОМАД БРОВАРСЬКОГО РАЙОНУ КИЇВСЬКОЇ ОБЛАСТІ.</t>
  </si>
  <si>
    <r>
      <t>Відшкодування вартості ліків (препарати вітчизняного виробника, в разі відсутності-імпортовані препарати з економічно обгрунтованою ціною) для учасників бойових дій, осіб з інвалідністю внаслідок війни, постраждалих учасників Ре</t>
    </r>
    <r>
      <rPr>
        <sz val="12"/>
        <rFont val="Times New Roman"/>
        <family val="1"/>
        <charset val="204"/>
      </rPr>
      <t>волюції Гідності та осіб</t>
    </r>
    <r>
      <rPr>
        <sz val="12"/>
        <color rgb="FF000000"/>
        <rFont val="Times New Roman"/>
        <family val="1"/>
        <charset val="204"/>
      </rPr>
      <t xml:space="preserve">, на яких поширюється дія Закону України “Про статус ветеранів війни, гарантії їх соціального захисту"  згідно з Додатком 1 до Постанови КМУ від 17.08.1998 №1303.  В місяць особа пільгової категорії може отримати не більше 5 рецептів.                                                                                        Для захисників України з 2014 року - учасників бойових дій, сімей загиблих,померлих, зниклих безвісти та осіб, що перебувають в полоні - кількість рецептів необмежена                                                                                </t>
    </r>
  </si>
  <si>
    <r>
      <t xml:space="preserve">Відшкодування вартості ліків (препарати вітчизняного виробника, в разі відсутності-імпортовані препарати з економічно обгрунтованою ціною)  </t>
    </r>
    <r>
      <rPr>
        <sz val="12"/>
        <color theme="1"/>
        <rFont val="Times New Roman"/>
        <family val="1"/>
        <charset val="204"/>
      </rPr>
      <t>о</t>
    </r>
    <r>
      <rPr>
        <sz val="12"/>
        <color rgb="FF000000"/>
        <rFont val="Times New Roman"/>
        <family val="1"/>
        <charset val="204"/>
      </rPr>
      <t xml:space="preserve">собам з інвалідністю І-ІІ групи відповідно до Закону України «Про основи соціальної захищеності осіб з інвалідністю в Україні». Згідно з Додатом 1 до Постанови КМУ від 17.08.1998 №1303.  В місяць особа пільгової категорії може отримати не більше 5 рецептів. </t>
    </r>
  </si>
  <si>
    <t>Відшкодування вартості ліків для пацієнтів з онкологічними захворюваннями.                                                                                                По даній програмі відшкодовуються лікарські засоби,  що відсутні в безоплатному лікуванні по пакету медичних гарантій( далі -ПМГ). Ліки, що входять до Національного переліку лікарських засобів, пацієнти отримують за ПМГ безоплатно в закладах охорони здоров`я, які уклали договір з НСЗУ.         Забезпечення препаратами для надання паліативної допомоги здійснюється в межах необхідної потреби</t>
  </si>
  <si>
    <t>Відшкодування вартості ліків (препарати вітчизняного виробника, в разі відсутності-імпортовані препарати з економічно обгрунтованою ціною) для пацієнтів з орфанними  захворюваннями згідно Постанови КМУ від 31.03.2015 №160  та первинно-прогресуючим перебігом розсіяного склерозу в осіб віком до 40 років.</t>
  </si>
  <si>
    <t xml:space="preserve">Відшкодування вартості медичних виробів  згідно Постанови КМУ №1301 від 03.12.2009 р. та оперованим пацієнтам зі стомою, а також витратних матеріалів для дітей з інвалідністю по цукровому діабету І типу.                                                                                                               Передбачено часткове забезпечення, а саме:                                                                                                                     -підгузки/пелюшки для дітей - 120 шт/виробів на місяць;                                                              -підгузки/пелюшки/високопоглинальні прокладки для дорослих - 60 шт/виробів  сумарно на місяць;                                                                                                           -сечоприймачі, калоприймачі, урологічні катетери, герметизуюча паста відповідно до норми, що прописана в Постанові ;                                                   - витратні матеріали, для вимірювання рівня цукру в крові дітей з ЦД Ітипу, голки та ланцети в кількості 200 шт на квартал                                                                                                                                                                                                                                                </t>
  </si>
  <si>
    <t>Оплату послуг (крім комунальних охорона, телекомунікаційніпослуги, інтернет, вивіз сміття, утримання прибудинкових територій, інформаційні, консультаційні послуги, послуги моніторингу транспорту, поточного ремонту, страхування тощо)</t>
  </si>
  <si>
    <t>Поточні видатки для забезпечення діяльності (лізинг купівля обладнання)</t>
  </si>
  <si>
    <t>Оплату послуг (крім комунальних охорона, телекомунікаційніпослуги, інтернет, вивіз сміття, утримання прибудинкових територій, інформаційні, консультаційні послуги, послуги моніторингу транспорту, поточного ремонту, страхування тощо )</t>
  </si>
  <si>
    <t>Купівля обладнання (кредитна лінія, на купівлю УЗД апарату)</t>
  </si>
  <si>
    <t xml:space="preserve">                           затвердженої рішенням Броварської міської ради Броварського району Київської області від 23.12.2021 № 594-19-08</t>
  </si>
  <si>
    <t>Міський голова                                                                                                                                                                                                                                             Ігор САПОЖКО</t>
  </si>
  <si>
    <t>1.3.4.</t>
  </si>
  <si>
    <t>Придбання додаткових, резервних джерел електричної енергії</t>
  </si>
  <si>
    <t xml:space="preserve">(в редакції рішення  Броварської міської ради Броварського району Київської області від  10.09.2026 року  №  2895-123-08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</si>
</sst>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2"/>
      <color theme="1"/>
      <name val="Times New Roman"/>
      <family val="2"/>
      <charset val="204"/>
    </font>
    <font>
      <sz val="11"/>
      <color theme="1"/>
      <name val="Calibri"/>
      <family val="2"/>
      <charset val="204"/>
    </font>
    <font>
      <b/>
      <sz val="11"/>
      <color rgb="FF000000"/>
      <name val="Times New Roman"/>
      <family val="1"/>
      <charset val="204"/>
    </font>
    <font>
      <sz val="11"/>
      <color theme="1"/>
      <name val="Times New Roman"/>
      <family val="1"/>
      <charset val="204"/>
    </font>
    <font>
      <sz val="11"/>
      <color theme="1"/>
      <name val="Times New Roman"/>
      <family val="2"/>
      <charset val="204"/>
    </font>
    <font>
      <b/>
      <sz val="11"/>
      <color theme="1"/>
      <name val="Times New Roman"/>
      <family val="1"/>
      <charset val="204"/>
    </font>
    <font>
      <sz val="11"/>
      <color rgb="FF000000"/>
      <name val="Times New Roman"/>
      <family val="1"/>
      <charset val="204"/>
    </font>
    <font>
      <b/>
      <sz val="12"/>
      <color theme="1"/>
      <name val="Times New Roman"/>
      <family val="1"/>
      <charset val="204"/>
    </font>
    <font>
      <b/>
      <sz val="14"/>
      <color theme="1"/>
      <name val="Times New Roman"/>
      <family val="1"/>
      <charset val="204"/>
    </font>
    <font>
      <sz val="14"/>
      <color theme="1"/>
      <name val="Times New Roman"/>
      <family val="1"/>
      <charset val="204"/>
    </font>
    <font>
      <b/>
      <sz val="14"/>
      <color rgb="FF000000"/>
      <name val="Times New Roman"/>
      <family val="1"/>
      <charset val="204"/>
    </font>
    <font>
      <sz val="14"/>
      <color rgb="FF000000"/>
      <name val="Times New Roman"/>
      <family val="1"/>
      <charset val="204"/>
    </font>
    <font>
      <sz val="12"/>
      <color theme="1"/>
      <name val="Times New Roman"/>
      <family val="1"/>
      <charset val="204"/>
    </font>
    <font>
      <b/>
      <sz val="12"/>
      <color rgb="FF000000"/>
      <name val="Times New Roman"/>
      <family val="1"/>
      <charset val="204"/>
    </font>
    <font>
      <sz val="12"/>
      <color rgb="FF000000"/>
      <name val="Times New Roman"/>
      <family val="1"/>
      <charset val="204"/>
    </font>
    <font>
      <sz val="14"/>
      <name val="Times New Roman"/>
      <family val="1"/>
      <charset val="204"/>
    </font>
    <font>
      <sz val="12"/>
      <color theme="0"/>
      <name val="Times New Roman"/>
      <family val="2"/>
      <charset val="204"/>
    </font>
    <font>
      <b/>
      <sz val="12"/>
      <color theme="1"/>
      <name val="Times New Roman"/>
      <family val="2"/>
      <charset val="204"/>
    </font>
    <font>
      <b/>
      <sz val="11"/>
      <color theme="1"/>
      <name val="Calibri"/>
      <family val="2"/>
      <charset val="204"/>
    </font>
    <font>
      <b/>
      <sz val="11"/>
      <color theme="1"/>
      <name val="Times New Roman"/>
      <family val="2"/>
      <charset val="204"/>
    </font>
    <font>
      <sz val="12"/>
      <color theme="0"/>
      <name val="Times New Roman"/>
      <family val="1"/>
      <charset val="204"/>
    </font>
    <font>
      <sz val="12"/>
      <name val="Times New Roman"/>
      <family val="1"/>
      <charset val="204"/>
    </font>
    <font>
      <sz val="12"/>
      <name val="Times New Roman"/>
      <family val="2"/>
      <charset val="204"/>
    </font>
    <font>
      <sz val="14"/>
      <color theme="0"/>
      <name val="Times New Roman"/>
      <family val="1"/>
      <charset val="204"/>
    </font>
    <font>
      <sz val="11"/>
      <color theme="0"/>
      <name val="Times New Roman"/>
      <family val="1"/>
      <charset val="204"/>
    </font>
  </fonts>
  <fills count="11">
    <fill>
      <patternFill patternType="none"/>
    </fill>
    <fill>
      <patternFill patternType="gray125"/>
    </fill>
    <fill>
      <patternFill patternType="solid">
        <fgColor theme="7" tint="0.39997558519241921"/>
        <bgColor indexed="64"/>
      </patternFill>
    </fill>
    <fill>
      <patternFill patternType="solid">
        <fgColor theme="9" tint="0.39997558519241921"/>
        <bgColor indexed="64"/>
      </patternFill>
    </fill>
    <fill>
      <patternFill patternType="solid">
        <fgColor rgb="FFFFCCCC"/>
        <bgColor indexed="64"/>
      </patternFill>
    </fill>
    <fill>
      <patternFill patternType="solid">
        <fgColor rgb="FFCCECFF"/>
        <bgColor indexed="64"/>
      </patternFill>
    </fill>
    <fill>
      <patternFill patternType="solid">
        <fgColor rgb="FFCCCCFF"/>
        <bgColor indexed="64"/>
      </patternFill>
    </fill>
    <fill>
      <patternFill patternType="solid">
        <fgColor theme="5" tint="0.59999389629810485"/>
        <bgColor indexed="64"/>
      </patternFill>
    </fill>
    <fill>
      <patternFill patternType="solid">
        <fgColor theme="4" tint="0.79998168889431442"/>
        <bgColor indexed="64"/>
      </patternFill>
    </fill>
    <fill>
      <patternFill patternType="solid">
        <fgColor theme="8" tint="0.59999389629810485"/>
        <bgColor indexed="64"/>
      </patternFill>
    </fill>
    <fill>
      <patternFill patternType="solid">
        <fgColor theme="0"/>
        <bgColor indexed="64"/>
      </patternFill>
    </fill>
  </fills>
  <borders count="3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top style="thin">
        <color indexed="64"/>
      </top>
      <bottom/>
      <diagonal/>
    </border>
    <border>
      <left style="medium">
        <color indexed="64"/>
      </left>
      <right/>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right/>
      <top/>
      <bottom style="medium">
        <color indexed="64"/>
      </bottom>
      <diagonal/>
    </border>
    <border>
      <left style="medium">
        <color indexed="64"/>
      </left>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bottom style="medium">
        <color indexed="64"/>
      </bottom>
      <diagonal/>
    </border>
    <border>
      <left style="medium">
        <color indexed="64"/>
      </left>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diagonal/>
    </border>
    <border>
      <left/>
      <right style="thin">
        <color indexed="64"/>
      </right>
      <top/>
      <bottom style="medium">
        <color indexed="64"/>
      </bottom>
      <diagonal/>
    </border>
  </borders>
  <cellStyleXfs count="1">
    <xf numFmtId="0" fontId="0" fillId="0" borderId="0"/>
  </cellStyleXfs>
  <cellXfs count="121">
    <xf numFmtId="0" fontId="0" fillId="0" borderId="0" xfId="0"/>
    <xf numFmtId="0" fontId="4" fillId="0" borderId="0" xfId="0" applyFont="1"/>
    <xf numFmtId="0" fontId="6" fillId="0" borderId="1" xfId="0" applyFont="1" applyBorder="1" applyAlignment="1">
      <alignment vertical="center" wrapText="1"/>
    </xf>
    <xf numFmtId="0" fontId="5" fillId="0" borderId="0" xfId="0" applyFont="1" applyAlignment="1">
      <alignment horizontal="right" vertical="center" indent="2"/>
    </xf>
    <xf numFmtId="0" fontId="3" fillId="0" borderId="1" xfId="0" applyFont="1" applyBorder="1" applyAlignment="1">
      <alignment vertical="center" wrapText="1"/>
    </xf>
    <xf numFmtId="0" fontId="6" fillId="0" borderId="18" xfId="0" applyFont="1" applyBorder="1" applyAlignment="1">
      <alignment vertical="center" wrapText="1"/>
    </xf>
    <xf numFmtId="0" fontId="3" fillId="0" borderId="13" xfId="0" applyFont="1" applyBorder="1" applyAlignment="1">
      <alignment vertical="center" wrapText="1"/>
    </xf>
    <xf numFmtId="3" fontId="6" fillId="0" borderId="18" xfId="0" applyNumberFormat="1" applyFont="1" applyBorder="1" applyAlignment="1">
      <alignment vertical="center" wrapText="1"/>
    </xf>
    <xf numFmtId="3" fontId="6" fillId="0" borderId="1" xfId="0" applyNumberFormat="1" applyFont="1" applyBorder="1" applyAlignment="1">
      <alignment vertical="center" wrapText="1"/>
    </xf>
    <xf numFmtId="3" fontId="6" fillId="0" borderId="13" xfId="0" applyNumberFormat="1" applyFont="1" applyBorder="1" applyAlignment="1">
      <alignment vertical="center" wrapText="1"/>
    </xf>
    <xf numFmtId="3" fontId="6" fillId="0" borderId="2" xfId="0" applyNumberFormat="1" applyFont="1" applyBorder="1" applyAlignment="1">
      <alignment vertical="center" wrapText="1"/>
    </xf>
    <xf numFmtId="3" fontId="3" fillId="0" borderId="1" xfId="0" applyNumberFormat="1" applyFont="1" applyBorder="1" applyAlignment="1">
      <alignment vertical="center" wrapText="1"/>
    </xf>
    <xf numFmtId="3" fontId="3" fillId="0" borderId="13" xfId="0" applyNumberFormat="1" applyFont="1" applyBorder="1" applyAlignment="1">
      <alignment vertical="center"/>
    </xf>
    <xf numFmtId="3" fontId="3" fillId="0" borderId="16" xfId="0" applyNumberFormat="1" applyFont="1" applyBorder="1" applyAlignment="1">
      <alignment vertical="center"/>
    </xf>
    <xf numFmtId="3" fontId="3" fillId="0" borderId="13" xfId="0" applyNumberFormat="1" applyFont="1" applyBorder="1" applyAlignment="1">
      <alignment vertical="center" wrapText="1"/>
    </xf>
    <xf numFmtId="3" fontId="2" fillId="6" borderId="3" xfId="0" applyNumberFormat="1" applyFont="1" applyFill="1" applyBorder="1" applyAlignment="1">
      <alignment vertical="center" wrapText="1"/>
    </xf>
    <xf numFmtId="3" fontId="2" fillId="6" borderId="4" xfId="0" applyNumberFormat="1" applyFont="1" applyFill="1" applyBorder="1" applyAlignment="1">
      <alignment vertical="center" wrapText="1"/>
    </xf>
    <xf numFmtId="0" fontId="7" fillId="5" borderId="8" xfId="0" applyFont="1" applyFill="1" applyBorder="1"/>
    <xf numFmtId="0" fontId="2" fillId="5" borderId="3" xfId="0" applyFont="1" applyFill="1" applyBorder="1" applyAlignment="1">
      <alignment vertical="center" wrapText="1"/>
    </xf>
    <xf numFmtId="3" fontId="2" fillId="5" borderId="3" xfId="0" applyNumberFormat="1" applyFont="1" applyFill="1" applyBorder="1" applyAlignment="1">
      <alignment vertical="center" wrapText="1"/>
    </xf>
    <xf numFmtId="3" fontId="2" fillId="5" borderId="4" xfId="0" applyNumberFormat="1" applyFont="1" applyFill="1" applyBorder="1" applyAlignment="1">
      <alignment vertical="center" wrapText="1"/>
    </xf>
    <xf numFmtId="0" fontId="0" fillId="0" borderId="14" xfId="0" applyBorder="1"/>
    <xf numFmtId="0" fontId="0" fillId="0" borderId="17" xfId="0" applyBorder="1"/>
    <xf numFmtId="0" fontId="0" fillId="0" borderId="12" xfId="0" applyBorder="1"/>
    <xf numFmtId="3" fontId="4" fillId="0" borderId="2" xfId="0" applyNumberFormat="1" applyFont="1" applyBorder="1" applyAlignment="1">
      <alignment vertical="center"/>
    </xf>
    <xf numFmtId="3" fontId="4" fillId="0" borderId="5" xfId="0" applyNumberFormat="1" applyFont="1" applyBorder="1" applyAlignment="1">
      <alignment vertical="center"/>
    </xf>
    <xf numFmtId="3" fontId="4" fillId="0" borderId="1" xfId="0" applyNumberFormat="1" applyFont="1" applyBorder="1" applyAlignment="1">
      <alignment vertical="center"/>
    </xf>
    <xf numFmtId="3" fontId="4" fillId="0" borderId="6" xfId="0" applyNumberFormat="1" applyFont="1" applyBorder="1" applyAlignment="1">
      <alignment vertical="center"/>
    </xf>
    <xf numFmtId="3" fontId="3" fillId="0" borderId="2" xfId="0" applyNumberFormat="1" applyFont="1" applyBorder="1" applyAlignment="1">
      <alignment vertical="center"/>
    </xf>
    <xf numFmtId="3" fontId="3" fillId="0" borderId="5" xfId="0" applyNumberFormat="1" applyFont="1" applyBorder="1" applyAlignment="1">
      <alignment vertical="center"/>
    </xf>
    <xf numFmtId="3" fontId="3" fillId="0" borderId="1" xfId="0" applyNumberFormat="1" applyFont="1" applyBorder="1" applyAlignment="1">
      <alignment vertical="center"/>
    </xf>
    <xf numFmtId="3" fontId="3" fillId="0" borderId="6" xfId="0" applyNumberFormat="1" applyFont="1" applyBorder="1" applyAlignment="1">
      <alignment vertical="center"/>
    </xf>
    <xf numFmtId="0" fontId="7" fillId="5" borderId="20" xfId="0" applyFont="1" applyFill="1" applyBorder="1"/>
    <xf numFmtId="0" fontId="2" fillId="5" borderId="9" xfId="0" applyFont="1" applyFill="1" applyBorder="1" applyAlignment="1">
      <alignment vertical="center" wrapText="1"/>
    </xf>
    <xf numFmtId="3" fontId="6" fillId="5" borderId="9" xfId="0" applyNumberFormat="1" applyFont="1" applyFill="1" applyBorder="1" applyAlignment="1">
      <alignment vertical="center" wrapText="1"/>
    </xf>
    <xf numFmtId="3" fontId="6" fillId="5" borderId="11" xfId="0" applyNumberFormat="1" applyFont="1" applyFill="1" applyBorder="1" applyAlignment="1">
      <alignment vertical="center" wrapText="1"/>
    </xf>
    <xf numFmtId="0" fontId="0" fillId="0" borderId="21" xfId="0" applyBorder="1"/>
    <xf numFmtId="0" fontId="7" fillId="5" borderId="1" xfId="0" applyFont="1" applyFill="1" applyBorder="1"/>
    <xf numFmtId="3" fontId="11" fillId="0" borderId="1" xfId="0" applyNumberFormat="1" applyFont="1" applyBorder="1" applyAlignment="1">
      <alignment vertical="center" wrapText="1"/>
    </xf>
    <xf numFmtId="3" fontId="9" fillId="0" borderId="1" xfId="0" applyNumberFormat="1" applyFont="1" applyBorder="1"/>
    <xf numFmtId="0" fontId="8" fillId="5" borderId="1" xfId="0" applyFont="1" applyFill="1" applyBorder="1"/>
    <xf numFmtId="0" fontId="10" fillId="5" borderId="1" xfId="0" applyFont="1" applyFill="1" applyBorder="1" applyAlignment="1">
      <alignment vertical="center" wrapText="1"/>
    </xf>
    <xf numFmtId="3" fontId="9" fillId="5" borderId="1" xfId="0" applyNumberFormat="1" applyFont="1" applyFill="1" applyBorder="1"/>
    <xf numFmtId="0" fontId="14" fillId="0" borderId="1" xfId="0" applyFont="1" applyBorder="1" applyAlignment="1">
      <alignment vertical="center" wrapText="1"/>
    </xf>
    <xf numFmtId="0" fontId="12" fillId="0" borderId="1" xfId="0" applyFont="1" applyBorder="1"/>
    <xf numFmtId="14" fontId="12" fillId="0" borderId="1" xfId="0" applyNumberFormat="1" applyFont="1" applyBorder="1"/>
    <xf numFmtId="0" fontId="13" fillId="5" borderId="1" xfId="0" applyFont="1" applyFill="1" applyBorder="1" applyAlignment="1">
      <alignment vertical="center" wrapText="1"/>
    </xf>
    <xf numFmtId="3" fontId="10" fillId="5" borderId="1" xfId="0" applyNumberFormat="1" applyFont="1" applyFill="1" applyBorder="1" applyAlignment="1">
      <alignment vertical="center" wrapText="1"/>
    </xf>
    <xf numFmtId="0" fontId="12" fillId="0" borderId="1" xfId="0" applyFont="1" applyBorder="1" applyAlignment="1">
      <alignment vertical="top"/>
    </xf>
    <xf numFmtId="0" fontId="14" fillId="0" borderId="1" xfId="0" applyFont="1" applyBorder="1" applyAlignment="1">
      <alignment vertical="top" wrapText="1"/>
    </xf>
    <xf numFmtId="3" fontId="9" fillId="0" borderId="1" xfId="0" applyNumberFormat="1" applyFont="1" applyBorder="1" applyAlignment="1">
      <alignment wrapText="1"/>
    </xf>
    <xf numFmtId="0" fontId="7" fillId="3" borderId="1" xfId="0" applyFont="1" applyFill="1" applyBorder="1" applyAlignment="1">
      <alignment horizontal="justify" vertical="center" wrapText="1"/>
    </xf>
    <xf numFmtId="3" fontId="7" fillId="2" borderId="1" xfId="0" applyNumberFormat="1" applyFont="1" applyFill="1" applyBorder="1" applyAlignment="1">
      <alignment vertical="center" wrapText="1"/>
    </xf>
    <xf numFmtId="3" fontId="10" fillId="6" borderId="1" xfId="0" applyNumberFormat="1" applyFont="1" applyFill="1" applyBorder="1" applyAlignment="1">
      <alignment vertical="center" wrapText="1"/>
    </xf>
    <xf numFmtId="3" fontId="15" fillId="0" borderId="1" xfId="0" applyNumberFormat="1" applyFont="1" applyBorder="1"/>
    <xf numFmtId="3" fontId="0" fillId="0" borderId="0" xfId="0" applyNumberFormat="1"/>
    <xf numFmtId="0" fontId="0" fillId="0" borderId="1" xfId="0" applyBorder="1"/>
    <xf numFmtId="0" fontId="0" fillId="0" borderId="7" xfId="0" applyBorder="1"/>
    <xf numFmtId="0" fontId="3" fillId="0" borderId="2" xfId="0" applyFont="1" applyBorder="1" applyAlignment="1">
      <alignment vertical="center" wrapText="1"/>
    </xf>
    <xf numFmtId="3" fontId="1" fillId="0" borderId="1" xfId="0" applyNumberFormat="1" applyFont="1" applyBorder="1" applyAlignment="1">
      <alignment vertical="center" wrapText="1"/>
    </xf>
    <xf numFmtId="0" fontId="0" fillId="0" borderId="15" xfId="0" applyBorder="1"/>
    <xf numFmtId="0" fontId="16" fillId="0" borderId="0" xfId="0" applyFont="1"/>
    <xf numFmtId="3" fontId="16" fillId="0" borderId="0" xfId="0" applyNumberFormat="1" applyFont="1"/>
    <xf numFmtId="3" fontId="1" fillId="0" borderId="13" xfId="0" applyNumberFormat="1" applyFont="1" applyBorder="1" applyAlignment="1">
      <alignment vertical="center" wrapText="1"/>
    </xf>
    <xf numFmtId="3" fontId="4" fillId="0" borderId="13" xfId="0" applyNumberFormat="1" applyFont="1" applyBorder="1" applyAlignment="1">
      <alignment vertical="center"/>
    </xf>
    <xf numFmtId="3" fontId="4" fillId="0" borderId="16" xfId="0" applyNumberFormat="1" applyFont="1" applyBorder="1" applyAlignment="1">
      <alignment vertical="center"/>
    </xf>
    <xf numFmtId="0" fontId="7" fillId="5" borderId="29" xfId="0" applyFont="1" applyFill="1" applyBorder="1"/>
    <xf numFmtId="0" fontId="5" fillId="5" borderId="22" xfId="0" applyFont="1" applyFill="1" applyBorder="1" applyAlignment="1">
      <alignment vertical="center" wrapText="1"/>
    </xf>
    <xf numFmtId="0" fontId="2" fillId="5" borderId="22" xfId="0" applyFont="1" applyFill="1" applyBorder="1" applyAlignment="1">
      <alignment horizontal="right" vertical="center" wrapText="1"/>
    </xf>
    <xf numFmtId="0" fontId="2" fillId="5" borderId="22" xfId="0" applyFont="1" applyFill="1" applyBorder="1" applyAlignment="1">
      <alignment vertical="center" wrapText="1"/>
    </xf>
    <xf numFmtId="0" fontId="17" fillId="5" borderId="22" xfId="0" applyFont="1" applyFill="1" applyBorder="1"/>
    <xf numFmtId="0" fontId="17" fillId="5" borderId="23" xfId="0" applyFont="1" applyFill="1" applyBorder="1"/>
    <xf numFmtId="3" fontId="2" fillId="0" borderId="2" xfId="0" applyNumberFormat="1" applyFont="1" applyBorder="1" applyAlignment="1">
      <alignment vertical="center" wrapText="1"/>
    </xf>
    <xf numFmtId="3" fontId="18" fillId="0" borderId="2" xfId="0" applyNumberFormat="1" applyFont="1" applyBorder="1" applyAlignment="1">
      <alignment vertical="center" wrapText="1"/>
    </xf>
    <xf numFmtId="3" fontId="19" fillId="0" borderId="2" xfId="0" applyNumberFormat="1" applyFont="1" applyBorder="1" applyAlignment="1">
      <alignment vertical="center"/>
    </xf>
    <xf numFmtId="0" fontId="12" fillId="0" borderId="2" xfId="0" applyFont="1" applyBorder="1"/>
    <xf numFmtId="0" fontId="17" fillId="9" borderId="3" xfId="0" applyFont="1" applyFill="1" applyBorder="1" applyAlignment="1">
      <alignment wrapText="1"/>
    </xf>
    <xf numFmtId="0" fontId="17" fillId="9" borderId="4" xfId="0" applyFont="1" applyFill="1" applyBorder="1" applyAlignment="1">
      <alignment wrapText="1"/>
    </xf>
    <xf numFmtId="0" fontId="7" fillId="8" borderId="28" xfId="0" applyFont="1" applyFill="1" applyBorder="1" applyAlignment="1">
      <alignment wrapText="1"/>
    </xf>
    <xf numFmtId="0" fontId="7" fillId="8" borderId="31" xfId="0" applyFont="1" applyFill="1" applyBorder="1" applyAlignment="1">
      <alignment wrapText="1"/>
    </xf>
    <xf numFmtId="0" fontId="7" fillId="8" borderId="26" xfId="0" applyFont="1" applyFill="1" applyBorder="1" applyAlignment="1">
      <alignment wrapText="1"/>
    </xf>
    <xf numFmtId="0" fontId="7" fillId="8" borderId="27" xfId="0" applyFont="1" applyFill="1" applyBorder="1" applyAlignment="1">
      <alignment wrapText="1"/>
    </xf>
    <xf numFmtId="3" fontId="7" fillId="8" borderId="26" xfId="0" applyNumberFormat="1" applyFont="1" applyFill="1" applyBorder="1" applyAlignment="1">
      <alignment wrapText="1"/>
    </xf>
    <xf numFmtId="3" fontId="17" fillId="9" borderId="3" xfId="0" applyNumberFormat="1" applyFont="1" applyFill="1" applyBorder="1" applyAlignment="1">
      <alignment wrapText="1"/>
    </xf>
    <xf numFmtId="3" fontId="9" fillId="10" borderId="1" xfId="0" applyNumberFormat="1" applyFont="1" applyFill="1" applyBorder="1"/>
    <xf numFmtId="3" fontId="11" fillId="10" borderId="1" xfId="0" applyNumberFormat="1" applyFont="1" applyFill="1" applyBorder="1" applyAlignment="1">
      <alignment vertical="center" wrapText="1"/>
    </xf>
    <xf numFmtId="0" fontId="20" fillId="0" borderId="0" xfId="0" applyFont="1"/>
    <xf numFmtId="0" fontId="21" fillId="0" borderId="0" xfId="0" applyFont="1"/>
    <xf numFmtId="3" fontId="21" fillId="0" borderId="0" xfId="0" applyNumberFormat="1" applyFont="1"/>
    <xf numFmtId="0" fontId="14" fillId="0" borderId="1" xfId="0" applyFont="1" applyBorder="1" applyAlignment="1">
      <alignment horizontal="left" vertical="top" wrapText="1"/>
    </xf>
    <xf numFmtId="0" fontId="21" fillId="0" borderId="1" xfId="0" applyFont="1" applyBorder="1" applyAlignment="1">
      <alignment vertical="center" wrapText="1"/>
    </xf>
    <xf numFmtId="0" fontId="12" fillId="0" borderId="0" xfId="0" applyFont="1" applyAlignment="1">
      <alignment horizontal="right" wrapText="1"/>
    </xf>
    <xf numFmtId="0" fontId="22" fillId="0" borderId="0" xfId="0" applyFont="1"/>
    <xf numFmtId="3" fontId="20" fillId="0" borderId="0" xfId="0" applyNumberFormat="1" applyFont="1"/>
    <xf numFmtId="3" fontId="23" fillId="0" borderId="0" xfId="0" applyNumberFormat="1" applyFont="1"/>
    <xf numFmtId="4" fontId="24" fillId="0" borderId="0" xfId="0" applyNumberFormat="1" applyFont="1"/>
    <xf numFmtId="0" fontId="9" fillId="0" borderId="1" xfId="0" applyFont="1" applyBorder="1"/>
    <xf numFmtId="0" fontId="20" fillId="0" borderId="0" xfId="0" applyFont="1" applyFill="1"/>
    <xf numFmtId="3" fontId="20" fillId="0" borderId="0" xfId="0" applyNumberFormat="1" applyFont="1" applyFill="1"/>
    <xf numFmtId="4" fontId="20" fillId="0" borderId="0" xfId="0" applyNumberFormat="1" applyFont="1" applyFill="1"/>
    <xf numFmtId="0" fontId="8" fillId="0" borderId="0" xfId="0" applyFont="1" applyAlignment="1">
      <alignment horizontal="center"/>
    </xf>
    <xf numFmtId="0" fontId="12" fillId="0" borderId="0" xfId="0" applyFont="1" applyAlignment="1">
      <alignment horizontal="right" wrapText="1"/>
    </xf>
    <xf numFmtId="0" fontId="7" fillId="2" borderId="1" xfId="0" applyFont="1" applyFill="1" applyBorder="1"/>
    <xf numFmtId="0" fontId="7" fillId="3" borderId="1" xfId="0" applyFont="1" applyFill="1" applyBorder="1" applyAlignment="1">
      <alignment horizontal="center" vertical="center"/>
    </xf>
    <xf numFmtId="0" fontId="12" fillId="3" borderId="1" xfId="0" applyFont="1" applyFill="1" applyBorder="1" applyAlignment="1">
      <alignment horizontal="center" vertical="center"/>
    </xf>
    <xf numFmtId="0" fontId="2" fillId="6" borderId="8" xfId="0" applyFont="1" applyFill="1" applyBorder="1" applyAlignment="1">
      <alignment vertical="center" wrapText="1"/>
    </xf>
    <xf numFmtId="0" fontId="2" fillId="6" borderId="10" xfId="0" applyFont="1" applyFill="1" applyBorder="1" applyAlignment="1">
      <alignment vertical="center" wrapText="1"/>
    </xf>
    <xf numFmtId="0" fontId="10" fillId="6" borderId="1" xfId="0" applyFont="1" applyFill="1" applyBorder="1" applyAlignment="1">
      <alignment vertical="center" wrapText="1"/>
    </xf>
    <xf numFmtId="0" fontId="2" fillId="4" borderId="25" xfId="0" applyFont="1" applyFill="1" applyBorder="1" applyAlignment="1">
      <alignment vertical="center" wrapText="1"/>
    </xf>
    <xf numFmtId="0" fontId="2" fillId="4" borderId="19" xfId="0" applyFont="1" applyFill="1" applyBorder="1" applyAlignment="1">
      <alignment vertical="center" wrapText="1"/>
    </xf>
    <xf numFmtId="0" fontId="2" fillId="4" borderId="24" xfId="0" applyFont="1" applyFill="1" applyBorder="1" applyAlignment="1">
      <alignment vertical="center" wrapText="1"/>
    </xf>
    <xf numFmtId="0" fontId="13" fillId="4" borderId="1" xfId="0" applyFont="1" applyFill="1" applyBorder="1" applyAlignment="1">
      <alignment vertical="center" wrapText="1"/>
    </xf>
    <xf numFmtId="0" fontId="17" fillId="7" borderId="30" xfId="0" applyFont="1" applyFill="1" applyBorder="1" applyAlignment="1">
      <alignment wrapText="1"/>
    </xf>
    <xf numFmtId="0" fontId="17" fillId="7" borderId="9" xfId="0" applyFont="1" applyFill="1" applyBorder="1" applyAlignment="1">
      <alignment wrapText="1"/>
    </xf>
    <xf numFmtId="0" fontId="17" fillId="7" borderId="11" xfId="0" applyFont="1" applyFill="1" applyBorder="1" applyAlignment="1">
      <alignment wrapText="1"/>
    </xf>
    <xf numFmtId="0" fontId="17" fillId="9" borderId="20" xfId="0" applyFont="1" applyFill="1" applyBorder="1" applyAlignment="1">
      <alignment wrapText="1"/>
    </xf>
    <xf numFmtId="0" fontId="0" fillId="9" borderId="10" xfId="0" applyFill="1" applyBorder="1" applyAlignment="1">
      <alignment wrapText="1"/>
    </xf>
    <xf numFmtId="0" fontId="12" fillId="0" borderId="0" xfId="0" applyFont="1" applyAlignment="1">
      <alignment horizontal="right"/>
    </xf>
    <xf numFmtId="0" fontId="7" fillId="3" borderId="1" xfId="0" applyFont="1" applyFill="1" applyBorder="1" applyAlignment="1">
      <alignment horizontal="center" wrapText="1"/>
    </xf>
    <xf numFmtId="0" fontId="13" fillId="3" borderId="1" xfId="0" applyFont="1" applyFill="1" applyBorder="1" applyAlignment="1">
      <alignment horizontal="center" vertical="center" wrapText="1"/>
    </xf>
    <xf numFmtId="0" fontId="8" fillId="0" borderId="0" xfId="0" applyFont="1" applyAlignment="1">
      <alignment horizontal="center" wrapText="1"/>
    </xf>
  </cellXfs>
  <cellStyles count="1">
    <cellStyle name="Обычный" xfId="0" builtinId="0"/>
  </cellStyles>
  <dxfs count="0"/>
  <tableStyles count="0" defaultTableStyle="TableStyleMedium2" defaultPivotStyle="PivotStyleLight16"/>
  <colors>
    <mruColors>
      <color rgb="FFCCCCFF"/>
      <color rgb="FFFFCCCC"/>
      <color rgb="FFCCECFF"/>
      <color rgb="FFCCFF66"/>
      <color rgb="FF00FF00"/>
      <color rgb="FFFF99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76"/>
  <sheetViews>
    <sheetView tabSelected="1" zoomScale="75" zoomScaleNormal="75" zoomScaleSheetLayoutView="100" zoomScalePageLayoutView="75" workbookViewId="0">
      <selection activeCell="H5" sqref="H5:L5"/>
    </sheetView>
  </sheetViews>
  <sheetFormatPr defaultRowHeight="15.6" x14ac:dyDescent="0.3"/>
  <cols>
    <col min="1" max="1" width="7.69921875" customWidth="1"/>
    <col min="2" max="2" width="62.09765625" customWidth="1"/>
    <col min="3" max="3" width="14.3984375" customWidth="1"/>
    <col min="4" max="4" width="12.59765625" customWidth="1"/>
    <col min="5" max="5" width="13.09765625" customWidth="1"/>
    <col min="6" max="6" width="13.69921875" customWidth="1"/>
    <col min="7" max="7" width="13.3984375" customWidth="1"/>
    <col min="8" max="8" width="11.19921875" customWidth="1"/>
    <col min="9" max="9" width="13.19921875" customWidth="1"/>
    <col min="10" max="10" width="12.3984375" customWidth="1"/>
    <col min="11" max="12" width="16.09765625" customWidth="1"/>
    <col min="13" max="13" width="2" customWidth="1"/>
    <col min="14" max="14" width="8.09765625" customWidth="1"/>
    <col min="15" max="15" width="15" customWidth="1"/>
    <col min="17" max="17" width="11" customWidth="1"/>
  </cols>
  <sheetData>
    <row r="1" spans="1:16" x14ac:dyDescent="0.3">
      <c r="K1" t="s">
        <v>110</v>
      </c>
    </row>
    <row r="2" spans="1:16" ht="27.75" customHeight="1" x14ac:dyDescent="0.3">
      <c r="B2" s="117" t="s">
        <v>105</v>
      </c>
      <c r="C2" s="117"/>
      <c r="D2" s="117"/>
      <c r="E2" s="117"/>
      <c r="F2" s="117"/>
      <c r="G2" s="117"/>
      <c r="H2" s="117"/>
      <c r="I2" s="117"/>
      <c r="J2" s="117"/>
      <c r="K2" s="117"/>
      <c r="L2" s="117"/>
    </row>
    <row r="3" spans="1:16" ht="30.75" customHeight="1" x14ac:dyDescent="0.3">
      <c r="B3" s="101" t="s">
        <v>82</v>
      </c>
      <c r="C3" s="101"/>
      <c r="D3" s="101"/>
      <c r="E3" s="101"/>
      <c r="F3" s="101"/>
      <c r="G3" s="101"/>
      <c r="H3" s="101"/>
      <c r="I3" s="101"/>
      <c r="J3" s="101"/>
      <c r="K3" s="101"/>
      <c r="L3" s="101"/>
    </row>
    <row r="4" spans="1:16" ht="33.75" customHeight="1" x14ac:dyDescent="0.3">
      <c r="B4" s="91"/>
      <c r="C4" s="91"/>
      <c r="D4" s="91"/>
      <c r="E4" s="91"/>
      <c r="F4" s="91"/>
      <c r="G4" s="91"/>
      <c r="H4" s="101" t="s">
        <v>121</v>
      </c>
      <c r="I4" s="101"/>
      <c r="J4" s="101"/>
      <c r="K4" s="101"/>
      <c r="L4" s="101"/>
    </row>
    <row r="5" spans="1:16" ht="30" customHeight="1" x14ac:dyDescent="0.3">
      <c r="B5" s="91"/>
      <c r="C5" s="91"/>
      <c r="D5" s="91"/>
      <c r="E5" s="91"/>
      <c r="F5" s="91"/>
      <c r="G5" s="91"/>
      <c r="H5" s="101" t="s">
        <v>125</v>
      </c>
      <c r="I5" s="101"/>
      <c r="J5" s="101"/>
      <c r="K5" s="101"/>
      <c r="L5" s="101"/>
    </row>
    <row r="6" spans="1:16" ht="17.25" customHeight="1" x14ac:dyDescent="0.3">
      <c r="B6" s="120" t="s">
        <v>68</v>
      </c>
      <c r="C6" s="120"/>
      <c r="D6" s="120"/>
      <c r="E6" s="120"/>
      <c r="F6" s="120"/>
      <c r="G6" s="120"/>
      <c r="H6" s="120"/>
      <c r="I6" s="120"/>
      <c r="J6" s="120"/>
      <c r="K6" s="120"/>
      <c r="L6" s="120"/>
    </row>
    <row r="7" spans="1:16" ht="21.75" customHeight="1" x14ac:dyDescent="0.3">
      <c r="A7" s="103" t="s">
        <v>22</v>
      </c>
      <c r="B7" s="103" t="s">
        <v>0</v>
      </c>
      <c r="C7" s="118" t="s">
        <v>14</v>
      </c>
      <c r="D7" s="118"/>
      <c r="E7" s="118"/>
      <c r="F7" s="118"/>
      <c r="G7" s="118"/>
      <c r="H7" s="118"/>
      <c r="I7" s="118"/>
      <c r="J7" s="118"/>
      <c r="K7" s="118"/>
      <c r="L7" s="118"/>
    </row>
    <row r="8" spans="1:16" ht="19.5" customHeight="1" x14ac:dyDescent="0.3">
      <c r="A8" s="103"/>
      <c r="B8" s="104"/>
      <c r="C8" s="119" t="s">
        <v>18</v>
      </c>
      <c r="D8" s="119"/>
      <c r="E8" s="119" t="s">
        <v>17</v>
      </c>
      <c r="F8" s="119"/>
      <c r="G8" s="119" t="s">
        <v>19</v>
      </c>
      <c r="H8" s="119"/>
      <c r="I8" s="119" t="s">
        <v>20</v>
      </c>
      <c r="J8" s="119" t="s">
        <v>2</v>
      </c>
      <c r="K8" s="119" t="s">
        <v>21</v>
      </c>
      <c r="L8" s="119" t="s">
        <v>1</v>
      </c>
    </row>
    <row r="9" spans="1:16" ht="37.5" customHeight="1" x14ac:dyDescent="0.3">
      <c r="A9" s="103"/>
      <c r="B9" s="104"/>
      <c r="C9" s="51" t="s">
        <v>15</v>
      </c>
      <c r="D9" s="51" t="s">
        <v>16</v>
      </c>
      <c r="E9" s="51" t="s">
        <v>15</v>
      </c>
      <c r="F9" s="51" t="s">
        <v>16</v>
      </c>
      <c r="G9" s="51" t="s">
        <v>15</v>
      </c>
      <c r="H9" s="51" t="s">
        <v>16</v>
      </c>
      <c r="I9" s="51" t="s">
        <v>15</v>
      </c>
      <c r="J9" s="51" t="s">
        <v>16</v>
      </c>
      <c r="K9" s="51" t="s">
        <v>15</v>
      </c>
      <c r="L9" s="51" t="s">
        <v>16</v>
      </c>
      <c r="N9" s="87"/>
    </row>
    <row r="10" spans="1:16" ht="37.5" customHeight="1" x14ac:dyDescent="0.3">
      <c r="A10" s="102" t="s">
        <v>3</v>
      </c>
      <c r="B10" s="102"/>
      <c r="C10" s="52">
        <f t="shared" ref="C10:J10" si="0">C12+C48+C62</f>
        <v>56141900</v>
      </c>
      <c r="D10" s="52">
        <f t="shared" si="0"/>
        <v>0</v>
      </c>
      <c r="E10" s="52">
        <f t="shared" si="0"/>
        <v>60549370</v>
      </c>
      <c r="F10" s="52">
        <f t="shared" si="0"/>
        <v>3250000</v>
      </c>
      <c r="G10" s="52">
        <f t="shared" si="0"/>
        <v>74057665</v>
      </c>
      <c r="H10" s="52">
        <f t="shared" si="0"/>
        <v>1586070</v>
      </c>
      <c r="I10" s="52">
        <f t="shared" si="0"/>
        <v>77899921</v>
      </c>
      <c r="J10" s="52">
        <f t="shared" si="0"/>
        <v>499529</v>
      </c>
      <c r="K10" s="52">
        <f>K12+K48+K62+K69</f>
        <v>72558355</v>
      </c>
      <c r="L10" s="52">
        <f>L12+L48+L62</f>
        <v>0</v>
      </c>
      <c r="N10" s="88"/>
      <c r="O10" s="62">
        <f>K10</f>
        <v>72558355</v>
      </c>
    </row>
    <row r="11" spans="1:16" ht="33.75" customHeight="1" x14ac:dyDescent="0.3">
      <c r="A11" s="111" t="s">
        <v>103</v>
      </c>
      <c r="B11" s="111"/>
      <c r="C11" s="111"/>
      <c r="D11" s="111"/>
      <c r="E11" s="111"/>
      <c r="F11" s="111"/>
      <c r="G11" s="111"/>
      <c r="H11" s="111"/>
      <c r="I11" s="111"/>
      <c r="J11" s="111"/>
      <c r="K11" s="111"/>
      <c r="L11" s="111"/>
      <c r="M11" s="92"/>
      <c r="N11" s="92"/>
    </row>
    <row r="12" spans="1:16" ht="37.5" customHeight="1" x14ac:dyDescent="0.3">
      <c r="A12" s="107" t="s">
        <v>64</v>
      </c>
      <c r="B12" s="107"/>
      <c r="C12" s="53">
        <f t="shared" ref="C12:L12" si="1">C13+C20+C42</f>
        <v>50641900</v>
      </c>
      <c r="D12" s="53">
        <f t="shared" si="1"/>
        <v>0</v>
      </c>
      <c r="E12" s="53">
        <f t="shared" si="1"/>
        <v>56549370</v>
      </c>
      <c r="F12" s="53">
        <f t="shared" si="1"/>
        <v>0</v>
      </c>
      <c r="G12" s="53">
        <f t="shared" si="1"/>
        <v>66707665</v>
      </c>
      <c r="H12" s="53">
        <f t="shared" si="1"/>
        <v>1586070</v>
      </c>
      <c r="I12" s="53">
        <f t="shared" si="1"/>
        <v>70194300</v>
      </c>
      <c r="J12" s="53">
        <f t="shared" si="1"/>
        <v>256800</v>
      </c>
      <c r="K12" s="53">
        <f>K13+K20+K42</f>
        <v>62084655</v>
      </c>
      <c r="L12" s="53">
        <f t="shared" si="1"/>
        <v>0</v>
      </c>
      <c r="M12" s="92"/>
      <c r="N12" s="93"/>
      <c r="O12" s="86"/>
      <c r="P12" s="86"/>
    </row>
    <row r="13" spans="1:16" ht="17.25" customHeight="1" x14ac:dyDescent="0.3">
      <c r="A13" s="40" t="s">
        <v>23</v>
      </c>
      <c r="B13" s="41" t="s">
        <v>32</v>
      </c>
      <c r="C13" s="47">
        <f>C14+C15+C16+C17+C18+C19</f>
        <v>31811900</v>
      </c>
      <c r="D13" s="47">
        <f t="shared" ref="D13:L13" si="2">D14+D15+D16+D17+D18+D19</f>
        <v>0</v>
      </c>
      <c r="E13" s="47">
        <f t="shared" si="2"/>
        <v>35659770</v>
      </c>
      <c r="F13" s="47">
        <f t="shared" si="2"/>
        <v>0</v>
      </c>
      <c r="G13" s="47">
        <f t="shared" si="2"/>
        <v>45147665</v>
      </c>
      <c r="H13" s="47">
        <f t="shared" si="2"/>
        <v>0</v>
      </c>
      <c r="I13" s="47">
        <f t="shared" si="2"/>
        <v>43616840</v>
      </c>
      <c r="J13" s="47">
        <f t="shared" si="2"/>
        <v>0</v>
      </c>
      <c r="K13" s="47">
        <f>K14+K15+K16+K17+K18+K19</f>
        <v>46641860</v>
      </c>
      <c r="L13" s="47">
        <f t="shared" si="2"/>
        <v>0</v>
      </c>
      <c r="M13" s="92"/>
      <c r="N13" s="86"/>
      <c r="O13" s="86"/>
      <c r="P13" s="86"/>
    </row>
    <row r="14" spans="1:16" ht="19.5" customHeight="1" x14ac:dyDescent="0.3">
      <c r="A14" s="45" t="s">
        <v>24</v>
      </c>
      <c r="B14" s="43" t="s">
        <v>4</v>
      </c>
      <c r="C14" s="38">
        <v>27232402</v>
      </c>
      <c r="D14" s="38">
        <v>0</v>
      </c>
      <c r="E14" s="38">
        <v>31178350</v>
      </c>
      <c r="F14" s="38"/>
      <c r="G14" s="38">
        <v>38064000</v>
      </c>
      <c r="H14" s="38">
        <v>0</v>
      </c>
      <c r="I14" s="38">
        <v>38495880</v>
      </c>
      <c r="J14" s="38">
        <v>0</v>
      </c>
      <c r="K14" s="38">
        <v>41990082</v>
      </c>
      <c r="L14" s="38">
        <v>0</v>
      </c>
      <c r="M14" s="92"/>
      <c r="N14" s="93">
        <v>869860</v>
      </c>
      <c r="O14" s="86"/>
      <c r="P14" s="86"/>
    </row>
    <row r="15" spans="1:16" ht="32.25" customHeight="1" x14ac:dyDescent="0.3">
      <c r="A15" s="44" t="s">
        <v>25</v>
      </c>
      <c r="B15" s="43" t="s">
        <v>5</v>
      </c>
      <c r="C15" s="38">
        <v>362100</v>
      </c>
      <c r="D15" s="38">
        <v>0</v>
      </c>
      <c r="E15" s="38">
        <v>856885</v>
      </c>
      <c r="F15" s="38">
        <v>0</v>
      </c>
      <c r="G15" s="38">
        <v>1029600</v>
      </c>
      <c r="H15" s="38">
        <v>0</v>
      </c>
      <c r="I15" s="38">
        <v>1289000</v>
      </c>
      <c r="J15" s="38">
        <v>0</v>
      </c>
      <c r="K15" s="38">
        <v>1474000</v>
      </c>
      <c r="L15" s="38">
        <v>0</v>
      </c>
      <c r="M15" s="92"/>
      <c r="N15" s="86"/>
      <c r="O15" s="86"/>
      <c r="P15" s="86"/>
    </row>
    <row r="16" spans="1:16" ht="22.5" customHeight="1" x14ac:dyDescent="0.3">
      <c r="A16" s="45" t="s">
        <v>26</v>
      </c>
      <c r="B16" s="43" t="s">
        <v>6</v>
      </c>
      <c r="C16" s="38">
        <v>510400</v>
      </c>
      <c r="D16" s="38">
        <v>0</v>
      </c>
      <c r="E16" s="38">
        <v>233652</v>
      </c>
      <c r="F16" s="38">
        <v>0</v>
      </c>
      <c r="G16" s="38">
        <v>1425576</v>
      </c>
      <c r="H16" s="38">
        <v>0</v>
      </c>
      <c r="I16" s="38">
        <v>2267860</v>
      </c>
      <c r="J16" s="38">
        <v>0</v>
      </c>
      <c r="K16" s="85">
        <v>1430108</v>
      </c>
      <c r="L16" s="38">
        <v>0</v>
      </c>
      <c r="M16" s="92"/>
      <c r="N16" s="93">
        <v>-700000</v>
      </c>
      <c r="O16" s="86"/>
      <c r="P16" s="86"/>
    </row>
    <row r="17" spans="1:16" ht="79.5" customHeight="1" x14ac:dyDescent="0.3">
      <c r="A17" s="44" t="s">
        <v>27</v>
      </c>
      <c r="B17" s="43" t="s">
        <v>119</v>
      </c>
      <c r="C17" s="38">
        <v>141538</v>
      </c>
      <c r="D17" s="38">
        <v>0</v>
      </c>
      <c r="E17" s="38">
        <v>531683</v>
      </c>
      <c r="F17" s="38">
        <v>0</v>
      </c>
      <c r="G17" s="38">
        <v>1439329</v>
      </c>
      <c r="H17" s="38">
        <v>0</v>
      </c>
      <c r="I17" s="38">
        <v>1564100</v>
      </c>
      <c r="J17" s="38">
        <v>0</v>
      </c>
      <c r="K17" s="38">
        <v>1747670</v>
      </c>
      <c r="L17" s="38">
        <v>0</v>
      </c>
      <c r="M17" s="92"/>
      <c r="N17" s="93">
        <v>272000</v>
      </c>
      <c r="O17" s="86"/>
      <c r="P17" s="86"/>
    </row>
    <row r="18" spans="1:16" ht="17.25" customHeight="1" x14ac:dyDescent="0.3">
      <c r="A18" s="45" t="s">
        <v>28</v>
      </c>
      <c r="B18" s="43" t="s">
        <v>7</v>
      </c>
      <c r="C18" s="38">
        <v>3565460</v>
      </c>
      <c r="D18" s="38">
        <v>0</v>
      </c>
      <c r="E18" s="38">
        <v>2859200</v>
      </c>
      <c r="F18" s="38">
        <v>0</v>
      </c>
      <c r="G18" s="38">
        <f>4449160-1260000</f>
        <v>3189160</v>
      </c>
      <c r="H18" s="38">
        <v>0</v>
      </c>
      <c r="I18" s="38">
        <v>0</v>
      </c>
      <c r="J18" s="38">
        <v>0</v>
      </c>
      <c r="K18" s="38">
        <v>0</v>
      </c>
      <c r="L18" s="38">
        <v>0</v>
      </c>
      <c r="M18" s="92"/>
      <c r="N18" s="86"/>
      <c r="O18" s="86"/>
      <c r="P18" s="86"/>
    </row>
    <row r="19" spans="1:16" ht="18" x14ac:dyDescent="0.3">
      <c r="A19" s="44" t="s">
        <v>29</v>
      </c>
      <c r="B19" s="43" t="s">
        <v>8</v>
      </c>
      <c r="C19" s="38">
        <v>0</v>
      </c>
      <c r="D19" s="38">
        <v>0</v>
      </c>
      <c r="E19" s="38">
        <v>0</v>
      </c>
      <c r="F19" s="38">
        <v>0</v>
      </c>
      <c r="G19" s="38">
        <v>0</v>
      </c>
      <c r="H19" s="38">
        <v>0</v>
      </c>
      <c r="I19" s="38">
        <v>0</v>
      </c>
      <c r="J19" s="38">
        <v>0</v>
      </c>
      <c r="K19" s="38">
        <v>0</v>
      </c>
      <c r="L19" s="38">
        <v>0</v>
      </c>
      <c r="M19" s="92"/>
      <c r="N19" s="86"/>
      <c r="O19" s="86"/>
      <c r="P19" s="86"/>
    </row>
    <row r="20" spans="1:16" ht="17.399999999999999" x14ac:dyDescent="0.3">
      <c r="A20" s="40" t="s">
        <v>30</v>
      </c>
      <c r="B20" s="41" t="s">
        <v>31</v>
      </c>
      <c r="C20" s="47">
        <f>C21+C22+C23+C24+C25+C26+C27+C28+C29+C30+C31</f>
        <v>18830000</v>
      </c>
      <c r="D20" s="47">
        <f t="shared" ref="D20:F20" si="3">D21+D22+D23+D24+D25+D26+D27+D28+D29+D30</f>
        <v>0</v>
      </c>
      <c r="E20" s="47">
        <f>E21+E22+E23+E24+E25+E26+E27+E28+E29+E30+E32</f>
        <v>20889600</v>
      </c>
      <c r="F20" s="47">
        <f t="shared" si="3"/>
        <v>0</v>
      </c>
      <c r="G20" s="47">
        <f>G21+G22+G23+G24+G25+G26+G27+G28+G29+G30+G32</f>
        <v>21560000</v>
      </c>
      <c r="H20" s="47">
        <f>H21+H22+H23+H24+H25+H26+H27+H28+H29+H30+H32</f>
        <v>0</v>
      </c>
      <c r="I20" s="47">
        <f>I21+I22+I23+I24+I25+I26+I27+I28+I29+I30+I31+I32</f>
        <v>26577460</v>
      </c>
      <c r="J20" s="47">
        <f t="shared" ref="J20" si="4">J21+J22+J23+J24+J25+J26+J27+J28+J29+J30+J31+J32</f>
        <v>0</v>
      </c>
      <c r="K20" s="47">
        <f>K33+K34+K35+K36+K37+K38+K39+K40+K41</f>
        <v>14200000</v>
      </c>
      <c r="L20" s="47">
        <f>L21+L22+L23+L24+L25+L26+L27+L28+L29+L30+L32</f>
        <v>0</v>
      </c>
      <c r="M20" s="92"/>
      <c r="N20" s="86"/>
      <c r="O20" s="86">
        <v>4000000</v>
      </c>
      <c r="P20" s="86"/>
    </row>
    <row r="21" spans="1:16" ht="158.25" customHeight="1" x14ac:dyDescent="0.35">
      <c r="A21" s="48" t="s">
        <v>33</v>
      </c>
      <c r="B21" s="49" t="s">
        <v>73</v>
      </c>
      <c r="C21" s="50">
        <v>5000000</v>
      </c>
      <c r="D21" s="50">
        <v>0</v>
      </c>
      <c r="E21" s="50">
        <v>0</v>
      </c>
      <c r="F21" s="50">
        <v>0</v>
      </c>
      <c r="G21" s="50">
        <v>0</v>
      </c>
      <c r="H21" s="50">
        <v>0</v>
      </c>
      <c r="I21" s="50">
        <v>0</v>
      </c>
      <c r="J21" s="50">
        <v>0</v>
      </c>
      <c r="K21" s="50">
        <v>0</v>
      </c>
      <c r="L21" s="50">
        <v>0</v>
      </c>
      <c r="M21" s="92"/>
      <c r="N21" s="86">
        <f>SUM(N22:N32)</f>
        <v>2600000</v>
      </c>
      <c r="O21" s="86"/>
      <c r="P21" s="86"/>
    </row>
    <row r="22" spans="1:16" ht="31.5" customHeight="1" x14ac:dyDescent="0.35">
      <c r="A22" s="44" t="s">
        <v>34</v>
      </c>
      <c r="B22" s="43" t="s">
        <v>9</v>
      </c>
      <c r="C22" s="39">
        <v>600000</v>
      </c>
      <c r="D22" s="39">
        <v>0</v>
      </c>
      <c r="E22" s="39">
        <v>335300</v>
      </c>
      <c r="F22" s="39">
        <v>0</v>
      </c>
      <c r="G22" s="39">
        <f>340000+60000</f>
        <v>400000</v>
      </c>
      <c r="H22" s="39">
        <v>0</v>
      </c>
      <c r="I22" s="39">
        <v>400000</v>
      </c>
      <c r="J22" s="39">
        <v>0</v>
      </c>
      <c r="K22" s="39">
        <v>0</v>
      </c>
      <c r="L22" s="39">
        <v>0</v>
      </c>
      <c r="M22" s="92"/>
      <c r="N22" s="86"/>
      <c r="O22" s="86"/>
      <c r="P22" s="86"/>
    </row>
    <row r="23" spans="1:16" ht="35.25" customHeight="1" x14ac:dyDescent="0.35">
      <c r="A23" s="44" t="s">
        <v>35</v>
      </c>
      <c r="B23" s="43" t="s">
        <v>86</v>
      </c>
      <c r="C23" s="39">
        <v>180000</v>
      </c>
      <c r="D23" s="39">
        <v>0</v>
      </c>
      <c r="E23" s="39">
        <v>70000</v>
      </c>
      <c r="F23" s="39">
        <v>0</v>
      </c>
      <c r="G23" s="39">
        <f>65000+14000</f>
        <v>79000</v>
      </c>
      <c r="H23" s="39">
        <v>0</v>
      </c>
      <c r="I23" s="54">
        <f>100000+50000</f>
        <v>150000</v>
      </c>
      <c r="J23" s="39">
        <v>0</v>
      </c>
      <c r="K23" s="39">
        <v>0</v>
      </c>
      <c r="L23" s="39">
        <v>0</v>
      </c>
      <c r="M23" s="92"/>
      <c r="N23" s="94"/>
      <c r="O23" s="86"/>
      <c r="P23" s="86"/>
    </row>
    <row r="24" spans="1:16" ht="48" customHeight="1" x14ac:dyDescent="0.35">
      <c r="A24" s="44" t="s">
        <v>36</v>
      </c>
      <c r="B24" s="43" t="s">
        <v>87</v>
      </c>
      <c r="C24" s="39">
        <v>700000</v>
      </c>
      <c r="D24" s="39">
        <v>0</v>
      </c>
      <c r="E24" s="39">
        <v>1165000</v>
      </c>
      <c r="F24" s="39">
        <v>0</v>
      </c>
      <c r="G24" s="39">
        <f>1010000+210000</f>
        <v>1220000</v>
      </c>
      <c r="H24" s="39">
        <v>0</v>
      </c>
      <c r="I24" s="39">
        <v>1450000</v>
      </c>
      <c r="J24" s="39">
        <v>0</v>
      </c>
      <c r="K24" s="39">
        <v>0</v>
      </c>
      <c r="L24" s="39">
        <v>0</v>
      </c>
      <c r="M24" s="92"/>
      <c r="N24" s="94">
        <v>150000</v>
      </c>
      <c r="O24" s="86"/>
      <c r="P24" s="86"/>
    </row>
    <row r="25" spans="1:16" ht="33" customHeight="1" x14ac:dyDescent="0.35">
      <c r="A25" s="44" t="s">
        <v>37</v>
      </c>
      <c r="B25" s="43" t="s">
        <v>81</v>
      </c>
      <c r="C25" s="39">
        <v>5600000</v>
      </c>
      <c r="D25" s="39">
        <v>0</v>
      </c>
      <c r="E25" s="39">
        <v>9130540</v>
      </c>
      <c r="F25" s="39">
        <v>0</v>
      </c>
      <c r="G25" s="39">
        <f>7115000+1400000</f>
        <v>8515000</v>
      </c>
      <c r="H25" s="39">
        <v>0</v>
      </c>
      <c r="I25" s="54">
        <v>10150000</v>
      </c>
      <c r="J25" s="39">
        <v>0</v>
      </c>
      <c r="K25" s="39">
        <v>0</v>
      </c>
      <c r="L25" s="39">
        <v>0</v>
      </c>
      <c r="M25" s="92"/>
      <c r="N25" s="94">
        <v>500000</v>
      </c>
      <c r="O25" s="93">
        <v>600000</v>
      </c>
      <c r="P25" s="86"/>
    </row>
    <row r="26" spans="1:16" ht="20.25" customHeight="1" x14ac:dyDescent="0.35">
      <c r="A26" s="44" t="s">
        <v>38</v>
      </c>
      <c r="B26" s="43" t="s">
        <v>10</v>
      </c>
      <c r="C26" s="39">
        <v>300000</v>
      </c>
      <c r="D26" s="39">
        <v>0</v>
      </c>
      <c r="E26" s="39">
        <v>13580</v>
      </c>
      <c r="F26" s="39">
        <v>0</v>
      </c>
      <c r="G26" s="39">
        <v>10000</v>
      </c>
      <c r="H26" s="39">
        <v>0</v>
      </c>
      <c r="I26" s="39">
        <v>10000</v>
      </c>
      <c r="J26" s="39">
        <v>0</v>
      </c>
      <c r="K26" s="39">
        <v>0</v>
      </c>
      <c r="L26" s="39">
        <v>0</v>
      </c>
      <c r="M26" s="92"/>
      <c r="N26" s="94"/>
      <c r="O26" s="86"/>
      <c r="P26" s="86"/>
    </row>
    <row r="27" spans="1:16" ht="64.5" customHeight="1" x14ac:dyDescent="0.35">
      <c r="A27" s="44" t="s">
        <v>39</v>
      </c>
      <c r="B27" s="43" t="s">
        <v>88</v>
      </c>
      <c r="C27" s="39">
        <v>2600000</v>
      </c>
      <c r="D27" s="39">
        <v>0</v>
      </c>
      <c r="E27" s="39">
        <v>2461380</v>
      </c>
      <c r="F27" s="39">
        <v>0</v>
      </c>
      <c r="G27" s="39">
        <f>2950000+610000</f>
        <v>3560000</v>
      </c>
      <c r="H27" s="39">
        <v>0</v>
      </c>
      <c r="I27" s="54">
        <v>3300000</v>
      </c>
      <c r="J27" s="39">
        <v>0</v>
      </c>
      <c r="K27" s="39">
        <v>0</v>
      </c>
      <c r="L27" s="39">
        <v>0</v>
      </c>
      <c r="M27" s="92"/>
      <c r="N27" s="94">
        <v>300000</v>
      </c>
      <c r="O27" s="86"/>
      <c r="P27" s="86"/>
    </row>
    <row r="28" spans="1:16" ht="35.25" customHeight="1" x14ac:dyDescent="0.35">
      <c r="A28" s="44" t="s">
        <v>40</v>
      </c>
      <c r="B28" s="43" t="s">
        <v>69</v>
      </c>
      <c r="C28" s="39">
        <v>50000</v>
      </c>
      <c r="D28" s="39">
        <v>0</v>
      </c>
      <c r="E28" s="39">
        <v>305300</v>
      </c>
      <c r="F28" s="39">
        <v>0</v>
      </c>
      <c r="G28" s="39">
        <f>250000+50000</f>
        <v>300000</v>
      </c>
      <c r="H28" s="39">
        <v>0</v>
      </c>
      <c r="I28" s="39">
        <v>300000</v>
      </c>
      <c r="J28" s="39">
        <v>0</v>
      </c>
      <c r="K28" s="39">
        <v>0</v>
      </c>
      <c r="L28" s="39">
        <v>0</v>
      </c>
      <c r="M28" s="92"/>
      <c r="N28" s="94"/>
      <c r="O28" s="86"/>
      <c r="P28" s="86"/>
    </row>
    <row r="29" spans="1:16" ht="46.5" customHeight="1" x14ac:dyDescent="0.35">
      <c r="A29" s="44" t="s">
        <v>41</v>
      </c>
      <c r="B29" s="43" t="s">
        <v>84</v>
      </c>
      <c r="C29" s="39">
        <v>500000</v>
      </c>
      <c r="D29" s="39">
        <v>0</v>
      </c>
      <c r="E29" s="39">
        <v>408500</v>
      </c>
      <c r="F29" s="39">
        <v>0</v>
      </c>
      <c r="G29" s="39">
        <f>205000+41000</f>
        <v>246000</v>
      </c>
      <c r="H29" s="39">
        <v>0</v>
      </c>
      <c r="I29" s="54">
        <v>700000</v>
      </c>
      <c r="J29" s="39">
        <v>0</v>
      </c>
      <c r="K29" s="39">
        <v>0</v>
      </c>
      <c r="L29" s="39">
        <v>0</v>
      </c>
      <c r="M29" s="92"/>
      <c r="N29" s="94">
        <v>150000</v>
      </c>
      <c r="O29" s="86"/>
      <c r="P29" s="86"/>
    </row>
    <row r="30" spans="1:16" ht="46.5" customHeight="1" x14ac:dyDescent="0.35">
      <c r="A30" s="44" t="s">
        <v>42</v>
      </c>
      <c r="B30" s="43" t="s">
        <v>85</v>
      </c>
      <c r="C30" s="39">
        <v>2300000</v>
      </c>
      <c r="D30" s="39">
        <v>0</v>
      </c>
      <c r="E30" s="39">
        <v>4200000</v>
      </c>
      <c r="F30" s="39">
        <v>0</v>
      </c>
      <c r="G30" s="39">
        <f>3910000+765000</f>
        <v>4675000</v>
      </c>
      <c r="H30" s="39">
        <v>0</v>
      </c>
      <c r="I30" s="54">
        <v>6927460</v>
      </c>
      <c r="J30" s="39">
        <v>0</v>
      </c>
      <c r="K30" s="39">
        <v>0</v>
      </c>
      <c r="L30" s="39">
        <v>0</v>
      </c>
      <c r="M30" s="92"/>
      <c r="N30" s="94">
        <v>1300000</v>
      </c>
      <c r="O30" s="86"/>
      <c r="P30" s="86"/>
    </row>
    <row r="31" spans="1:16" ht="36.75" customHeight="1" x14ac:dyDescent="0.35">
      <c r="A31" s="45" t="s">
        <v>77</v>
      </c>
      <c r="B31" s="43" t="s">
        <v>83</v>
      </c>
      <c r="C31" s="39">
        <v>1000000</v>
      </c>
      <c r="D31" s="39"/>
      <c r="E31" s="39">
        <v>0</v>
      </c>
      <c r="F31" s="39"/>
      <c r="G31" s="39"/>
      <c r="H31" s="39"/>
      <c r="I31" s="54">
        <v>140000</v>
      </c>
      <c r="J31" s="39"/>
      <c r="K31" s="39"/>
      <c r="L31" s="39"/>
      <c r="M31" s="92"/>
      <c r="N31" s="94"/>
      <c r="O31" s="86"/>
      <c r="P31" s="86"/>
    </row>
    <row r="32" spans="1:16" ht="96" customHeight="1" x14ac:dyDescent="0.35">
      <c r="A32" s="45" t="s">
        <v>79</v>
      </c>
      <c r="B32" s="43" t="s">
        <v>80</v>
      </c>
      <c r="C32" s="39">
        <v>0</v>
      </c>
      <c r="D32" s="39"/>
      <c r="E32" s="39">
        <v>2800000</v>
      </c>
      <c r="F32" s="39"/>
      <c r="G32" s="39">
        <f>2105000+450000</f>
        <v>2555000</v>
      </c>
      <c r="H32" s="39"/>
      <c r="I32" s="39">
        <v>3050000</v>
      </c>
      <c r="J32" s="39"/>
      <c r="K32" s="39">
        <v>0</v>
      </c>
      <c r="L32" s="39"/>
      <c r="M32" s="92"/>
      <c r="N32" s="94">
        <v>200000</v>
      </c>
      <c r="O32" s="86"/>
      <c r="P32" s="86"/>
    </row>
    <row r="33" spans="1:16" ht="130.5" customHeight="1" x14ac:dyDescent="0.35">
      <c r="A33" s="45" t="s">
        <v>90</v>
      </c>
      <c r="B33" s="89" t="s">
        <v>112</v>
      </c>
      <c r="C33" s="39">
        <v>0</v>
      </c>
      <c r="D33" s="39">
        <v>0</v>
      </c>
      <c r="E33" s="39">
        <v>0</v>
      </c>
      <c r="F33" s="39">
        <v>0</v>
      </c>
      <c r="G33" s="39">
        <v>0</v>
      </c>
      <c r="H33" s="39">
        <v>0</v>
      </c>
      <c r="I33" s="39">
        <v>0</v>
      </c>
      <c r="J33" s="39">
        <v>0</v>
      </c>
      <c r="K33" s="39">
        <v>2350000</v>
      </c>
      <c r="L33" s="39">
        <v>0</v>
      </c>
      <c r="M33" s="92"/>
      <c r="N33" s="94"/>
      <c r="O33" s="86">
        <v>400000</v>
      </c>
      <c r="P33" s="86"/>
    </row>
    <row r="34" spans="1:16" ht="96" customHeight="1" x14ac:dyDescent="0.35">
      <c r="A34" s="45" t="s">
        <v>91</v>
      </c>
      <c r="B34" s="43" t="s">
        <v>92</v>
      </c>
      <c r="C34" s="39">
        <v>0</v>
      </c>
      <c r="D34" s="39">
        <v>0</v>
      </c>
      <c r="E34" s="39">
        <v>0</v>
      </c>
      <c r="F34" s="39">
        <v>0</v>
      </c>
      <c r="G34" s="39">
        <v>0</v>
      </c>
      <c r="H34" s="39">
        <v>0</v>
      </c>
      <c r="I34" s="39">
        <v>0</v>
      </c>
      <c r="J34" s="39">
        <v>0</v>
      </c>
      <c r="K34" s="39">
        <v>70000</v>
      </c>
      <c r="L34" s="39">
        <v>0</v>
      </c>
      <c r="M34" s="92"/>
      <c r="N34" s="94"/>
      <c r="O34" s="86"/>
      <c r="P34" s="86"/>
    </row>
    <row r="35" spans="1:16" ht="96" customHeight="1" x14ac:dyDescent="0.35">
      <c r="A35" s="45" t="s">
        <v>93</v>
      </c>
      <c r="B35" s="43" t="s">
        <v>94</v>
      </c>
      <c r="C35" s="39">
        <v>0</v>
      </c>
      <c r="D35" s="39">
        <v>0</v>
      </c>
      <c r="E35" s="39">
        <v>0</v>
      </c>
      <c r="F35" s="39">
        <v>0</v>
      </c>
      <c r="G35" s="39">
        <v>0</v>
      </c>
      <c r="H35" s="39">
        <v>0</v>
      </c>
      <c r="I35" s="39">
        <v>0</v>
      </c>
      <c r="J35" s="39">
        <v>0</v>
      </c>
      <c r="K35" s="39">
        <v>400000</v>
      </c>
      <c r="L35" s="39">
        <v>0</v>
      </c>
      <c r="M35" s="92"/>
      <c r="N35" s="94"/>
      <c r="O35" s="86"/>
      <c r="P35" s="86"/>
    </row>
    <row r="36" spans="1:16" ht="96" customHeight="1" x14ac:dyDescent="0.35">
      <c r="A36" s="45" t="s">
        <v>95</v>
      </c>
      <c r="B36" s="43" t="s">
        <v>113</v>
      </c>
      <c r="C36" s="39">
        <v>0</v>
      </c>
      <c r="D36" s="39">
        <v>0</v>
      </c>
      <c r="E36" s="39">
        <v>0</v>
      </c>
      <c r="F36" s="39">
        <v>0</v>
      </c>
      <c r="G36" s="39">
        <v>0</v>
      </c>
      <c r="H36" s="39">
        <v>0</v>
      </c>
      <c r="I36" s="39">
        <v>0</v>
      </c>
      <c r="J36" s="39">
        <v>0</v>
      </c>
      <c r="K36" s="39">
        <v>1100000</v>
      </c>
      <c r="L36" s="39">
        <v>0</v>
      </c>
      <c r="M36" s="92"/>
      <c r="N36" s="94"/>
      <c r="O36" s="86">
        <v>300000</v>
      </c>
      <c r="P36" s="86"/>
    </row>
    <row r="37" spans="1:16" ht="111.75" customHeight="1" x14ac:dyDescent="0.35">
      <c r="A37" s="45" t="s">
        <v>96</v>
      </c>
      <c r="B37" s="43" t="s">
        <v>114</v>
      </c>
      <c r="C37" s="84">
        <v>0</v>
      </c>
      <c r="D37" s="84">
        <v>0</v>
      </c>
      <c r="E37" s="84">
        <v>0</v>
      </c>
      <c r="F37" s="84">
        <v>0</v>
      </c>
      <c r="G37" s="84">
        <v>0</v>
      </c>
      <c r="H37" s="84">
        <v>0</v>
      </c>
      <c r="I37" s="84">
        <v>0</v>
      </c>
      <c r="J37" s="84">
        <v>0</v>
      </c>
      <c r="K37" s="84">
        <v>1550000</v>
      </c>
      <c r="L37" s="84">
        <v>0</v>
      </c>
      <c r="M37" s="92"/>
      <c r="N37" s="94">
        <v>250000</v>
      </c>
      <c r="O37" s="86">
        <v>300000</v>
      </c>
      <c r="P37" s="86"/>
    </row>
    <row r="38" spans="1:16" ht="96" customHeight="1" x14ac:dyDescent="0.35">
      <c r="A38" s="45" t="s">
        <v>97</v>
      </c>
      <c r="B38" s="43" t="s">
        <v>98</v>
      </c>
      <c r="C38" s="39">
        <v>0</v>
      </c>
      <c r="D38" s="39">
        <v>0</v>
      </c>
      <c r="E38" s="39">
        <v>0</v>
      </c>
      <c r="F38" s="39">
        <v>0</v>
      </c>
      <c r="G38" s="39">
        <v>0</v>
      </c>
      <c r="H38" s="39">
        <v>0</v>
      </c>
      <c r="I38" s="39">
        <v>0</v>
      </c>
      <c r="J38" s="39">
        <v>0</v>
      </c>
      <c r="K38" s="39">
        <v>3000000</v>
      </c>
      <c r="L38" s="39">
        <v>0</v>
      </c>
      <c r="M38" s="92"/>
      <c r="N38" s="94">
        <v>700000</v>
      </c>
      <c r="O38" s="86">
        <v>1000000</v>
      </c>
      <c r="P38" s="86"/>
    </row>
    <row r="39" spans="1:16" ht="81" customHeight="1" x14ac:dyDescent="0.35">
      <c r="A39" s="45" t="s">
        <v>99</v>
      </c>
      <c r="B39" s="90" t="s">
        <v>115</v>
      </c>
      <c r="C39" s="39">
        <v>0</v>
      </c>
      <c r="D39" s="39">
        <v>0</v>
      </c>
      <c r="E39" s="39">
        <v>0</v>
      </c>
      <c r="F39" s="39">
        <v>0</v>
      </c>
      <c r="G39" s="39">
        <v>0</v>
      </c>
      <c r="H39" s="39">
        <v>0</v>
      </c>
      <c r="I39" s="39">
        <v>0</v>
      </c>
      <c r="J39" s="39">
        <v>0</v>
      </c>
      <c r="K39" s="39">
        <v>600000</v>
      </c>
      <c r="L39" s="39">
        <v>0</v>
      </c>
      <c r="M39" s="92"/>
      <c r="N39" s="94"/>
      <c r="O39" s="86"/>
      <c r="P39" s="86"/>
    </row>
    <row r="40" spans="1:16" ht="33.75" customHeight="1" x14ac:dyDescent="0.35">
      <c r="A40" s="45" t="s">
        <v>100</v>
      </c>
      <c r="B40" s="43" t="s">
        <v>83</v>
      </c>
      <c r="C40" s="39">
        <v>0</v>
      </c>
      <c r="D40" s="39">
        <v>0</v>
      </c>
      <c r="E40" s="39">
        <v>0</v>
      </c>
      <c r="F40" s="39">
        <v>0</v>
      </c>
      <c r="G40" s="39">
        <v>0</v>
      </c>
      <c r="H40" s="39">
        <v>0</v>
      </c>
      <c r="I40" s="39">
        <v>0</v>
      </c>
      <c r="J40" s="39">
        <v>0</v>
      </c>
      <c r="K40" s="39">
        <v>130000</v>
      </c>
      <c r="L40" s="39">
        <v>0</v>
      </c>
      <c r="M40" s="92"/>
      <c r="N40" s="94"/>
      <c r="O40" s="86"/>
      <c r="P40" s="86"/>
    </row>
    <row r="41" spans="1:16" ht="197.25" customHeight="1" x14ac:dyDescent="0.35">
      <c r="A41" s="45" t="s">
        <v>101</v>
      </c>
      <c r="B41" s="43" t="s">
        <v>116</v>
      </c>
      <c r="C41" s="39">
        <v>0</v>
      </c>
      <c r="D41" s="39">
        <v>0</v>
      </c>
      <c r="E41" s="39">
        <v>0</v>
      </c>
      <c r="F41" s="39">
        <v>0</v>
      </c>
      <c r="G41" s="39">
        <v>0</v>
      </c>
      <c r="H41" s="39">
        <v>0</v>
      </c>
      <c r="I41" s="39">
        <v>0</v>
      </c>
      <c r="J41" s="39">
        <v>0</v>
      </c>
      <c r="K41" s="39">
        <v>5000000</v>
      </c>
      <c r="L41" s="39">
        <v>0</v>
      </c>
      <c r="M41" s="92"/>
      <c r="N41" s="94">
        <v>250000</v>
      </c>
      <c r="O41" s="86">
        <v>2000000</v>
      </c>
      <c r="P41" s="86"/>
    </row>
    <row r="42" spans="1:16" ht="18" customHeight="1" x14ac:dyDescent="0.35">
      <c r="A42" s="37" t="s">
        <v>43</v>
      </c>
      <c r="B42" s="46" t="s">
        <v>44</v>
      </c>
      <c r="C42" s="42">
        <f t="shared" ref="C42:J42" si="5">C43+C44+C45</f>
        <v>0</v>
      </c>
      <c r="D42" s="42">
        <f t="shared" si="5"/>
        <v>0</v>
      </c>
      <c r="E42" s="42">
        <f t="shared" si="5"/>
        <v>0</v>
      </c>
      <c r="F42" s="42">
        <f t="shared" si="5"/>
        <v>0</v>
      </c>
      <c r="G42" s="42">
        <f t="shared" si="5"/>
        <v>0</v>
      </c>
      <c r="H42" s="42">
        <f t="shared" si="5"/>
        <v>1586070</v>
      </c>
      <c r="I42" s="42">
        <f t="shared" si="5"/>
        <v>0</v>
      </c>
      <c r="J42" s="42">
        <f t="shared" si="5"/>
        <v>256800</v>
      </c>
      <c r="K42" s="42">
        <f>K43+K44+K45+K46</f>
        <v>1242795</v>
      </c>
      <c r="L42" s="42">
        <v>0</v>
      </c>
      <c r="M42" s="92"/>
      <c r="N42" s="86"/>
      <c r="O42" s="86"/>
      <c r="P42" s="86"/>
    </row>
    <row r="43" spans="1:16" ht="25.5" customHeight="1" x14ac:dyDescent="0.35">
      <c r="A43" s="44" t="s">
        <v>45</v>
      </c>
      <c r="B43" s="43" t="s">
        <v>70</v>
      </c>
      <c r="C43" s="39">
        <v>0</v>
      </c>
      <c r="D43" s="39">
        <v>0</v>
      </c>
      <c r="E43" s="39">
        <v>0</v>
      </c>
      <c r="F43" s="39">
        <v>0</v>
      </c>
      <c r="G43" s="39">
        <v>0</v>
      </c>
      <c r="H43" s="39">
        <v>0</v>
      </c>
      <c r="I43" s="39">
        <v>0</v>
      </c>
      <c r="J43" s="39">
        <v>0</v>
      </c>
      <c r="K43" s="39">
        <v>0</v>
      </c>
      <c r="L43" s="39">
        <v>0</v>
      </c>
      <c r="M43" s="92"/>
      <c r="N43" s="86"/>
      <c r="O43" s="86"/>
      <c r="P43" s="86"/>
    </row>
    <row r="44" spans="1:16" ht="24" customHeight="1" x14ac:dyDescent="0.35">
      <c r="A44" s="44" t="s">
        <v>46</v>
      </c>
      <c r="B44" s="43" t="s">
        <v>72</v>
      </c>
      <c r="C44" s="39">
        <v>0</v>
      </c>
      <c r="D44" s="39">
        <v>0</v>
      </c>
      <c r="E44" s="39">
        <v>0</v>
      </c>
      <c r="F44" s="39">
        <v>0</v>
      </c>
      <c r="G44" s="39">
        <v>0</v>
      </c>
      <c r="H44" s="39">
        <v>0</v>
      </c>
      <c r="I44" s="39">
        <v>0</v>
      </c>
      <c r="J44" s="39">
        <v>0</v>
      </c>
      <c r="K44" s="39">
        <v>0</v>
      </c>
      <c r="L44" s="39">
        <v>0</v>
      </c>
      <c r="M44" s="92"/>
      <c r="N44" s="86"/>
      <c r="O44" s="86"/>
      <c r="P44" s="86"/>
    </row>
    <row r="45" spans="1:16" ht="34.5" customHeight="1" x14ac:dyDescent="0.35">
      <c r="A45" s="44" t="s">
        <v>71</v>
      </c>
      <c r="B45" s="43" t="s">
        <v>120</v>
      </c>
      <c r="C45" s="39">
        <v>0</v>
      </c>
      <c r="D45" s="39">
        <v>0</v>
      </c>
      <c r="E45" s="39">
        <v>0</v>
      </c>
      <c r="F45" s="39"/>
      <c r="G45" s="39">
        <v>0</v>
      </c>
      <c r="H45" s="39">
        <f>1592335-6265</f>
        <v>1586070</v>
      </c>
      <c r="I45" s="39">
        <v>0</v>
      </c>
      <c r="J45" s="39">
        <v>256800</v>
      </c>
      <c r="K45" s="39">
        <v>0</v>
      </c>
      <c r="L45" s="39">
        <v>0</v>
      </c>
      <c r="M45" s="92"/>
      <c r="N45" s="93">
        <v>1242795</v>
      </c>
      <c r="O45" s="86"/>
      <c r="P45" s="86"/>
    </row>
    <row r="46" spans="1:16" ht="34.5" customHeight="1" x14ac:dyDescent="0.35">
      <c r="A46" s="44" t="s">
        <v>123</v>
      </c>
      <c r="B46" s="96" t="s">
        <v>124</v>
      </c>
      <c r="C46" s="39">
        <v>0</v>
      </c>
      <c r="D46" s="39">
        <v>0</v>
      </c>
      <c r="E46" s="39">
        <v>0</v>
      </c>
      <c r="F46" s="39">
        <v>0</v>
      </c>
      <c r="G46" s="39">
        <v>0</v>
      </c>
      <c r="H46" s="39">
        <v>0</v>
      </c>
      <c r="I46" s="39">
        <v>0</v>
      </c>
      <c r="J46" s="39">
        <v>0</v>
      </c>
      <c r="K46" s="39">
        <v>1242795</v>
      </c>
      <c r="L46" s="39">
        <v>0</v>
      </c>
      <c r="M46" s="92"/>
      <c r="N46" s="93"/>
      <c r="O46" s="86"/>
      <c r="P46" s="86"/>
    </row>
    <row r="47" spans="1:16" ht="35.25" customHeight="1" thickBot="1" x14ac:dyDescent="0.35">
      <c r="A47" s="108" t="s">
        <v>104</v>
      </c>
      <c r="B47" s="109"/>
      <c r="C47" s="109"/>
      <c r="D47" s="109"/>
      <c r="E47" s="109"/>
      <c r="F47" s="109"/>
      <c r="G47" s="109"/>
      <c r="H47" s="109"/>
      <c r="I47" s="109"/>
      <c r="J47" s="109"/>
      <c r="K47" s="109"/>
      <c r="L47" s="110"/>
      <c r="M47" s="92"/>
      <c r="N47" s="86"/>
      <c r="O47" s="86"/>
      <c r="P47" s="86"/>
    </row>
    <row r="48" spans="1:16" ht="16.2" thickBot="1" x14ac:dyDescent="0.35">
      <c r="A48" s="105" t="s">
        <v>65</v>
      </c>
      <c r="B48" s="106"/>
      <c r="C48" s="15">
        <f>C49+C57</f>
        <v>2500000</v>
      </c>
      <c r="D48" s="15">
        <f t="shared" ref="D48:K48" si="6">D49+D57</f>
        <v>0</v>
      </c>
      <c r="E48" s="15">
        <f t="shared" si="6"/>
        <v>2000000</v>
      </c>
      <c r="F48" s="15">
        <f t="shared" si="6"/>
        <v>3250000</v>
      </c>
      <c r="G48" s="15">
        <f t="shared" si="6"/>
        <v>2000000</v>
      </c>
      <c r="H48" s="15">
        <f t="shared" si="6"/>
        <v>0</v>
      </c>
      <c r="I48" s="15">
        <f>I49+I57</f>
        <v>768200</v>
      </c>
      <c r="J48" s="15">
        <f t="shared" si="6"/>
        <v>242729</v>
      </c>
      <c r="K48" s="15">
        <f t="shared" si="6"/>
        <v>3026059</v>
      </c>
      <c r="L48" s="16">
        <v>0</v>
      </c>
      <c r="M48" s="92"/>
      <c r="N48" s="86"/>
      <c r="O48" s="86"/>
      <c r="P48" s="86"/>
    </row>
    <row r="49" spans="1:17" ht="16.2" thickBot="1" x14ac:dyDescent="0.35">
      <c r="A49" s="17" t="s">
        <v>47</v>
      </c>
      <c r="B49" s="18" t="s">
        <v>32</v>
      </c>
      <c r="C49" s="19">
        <f>C50+C51+C52+C53+C54+C55+C56</f>
        <v>2500000</v>
      </c>
      <c r="D49" s="19">
        <f t="shared" ref="D49:L49" si="7">D50+D51+D52+D53+D54+D55+D56</f>
        <v>0</v>
      </c>
      <c r="E49" s="19">
        <f t="shared" si="7"/>
        <v>2000000</v>
      </c>
      <c r="F49" s="19">
        <f t="shared" si="7"/>
        <v>0</v>
      </c>
      <c r="G49" s="19">
        <f t="shared" si="7"/>
        <v>2000000</v>
      </c>
      <c r="H49" s="19">
        <f t="shared" si="7"/>
        <v>0</v>
      </c>
      <c r="I49" s="19">
        <f t="shared" si="7"/>
        <v>768200</v>
      </c>
      <c r="J49" s="19">
        <f t="shared" si="7"/>
        <v>0</v>
      </c>
      <c r="K49" s="19">
        <f t="shared" si="7"/>
        <v>3026059</v>
      </c>
      <c r="L49" s="20">
        <f t="shared" si="7"/>
        <v>0</v>
      </c>
      <c r="M49" s="92"/>
      <c r="N49" s="86"/>
      <c r="O49" s="93">
        <v>200739</v>
      </c>
      <c r="P49" s="86"/>
    </row>
    <row r="50" spans="1:17" x14ac:dyDescent="0.3">
      <c r="A50" s="22" t="s">
        <v>48</v>
      </c>
      <c r="B50" s="5" t="s">
        <v>4</v>
      </c>
      <c r="C50" s="7">
        <v>729600</v>
      </c>
      <c r="D50" s="7"/>
      <c r="E50" s="10">
        <v>580400</v>
      </c>
      <c r="F50" s="28"/>
      <c r="G50" s="28">
        <v>999500</v>
      </c>
      <c r="H50" s="28"/>
      <c r="I50" s="28">
        <v>660222</v>
      </c>
      <c r="J50" s="28"/>
      <c r="K50" s="28">
        <v>684200</v>
      </c>
      <c r="L50" s="29"/>
      <c r="M50" s="92"/>
      <c r="N50" s="86"/>
      <c r="O50" s="86"/>
      <c r="P50" s="86"/>
    </row>
    <row r="51" spans="1:17" ht="44.25" customHeight="1" x14ac:dyDescent="0.3">
      <c r="A51" s="23" t="s">
        <v>49</v>
      </c>
      <c r="B51" s="2" t="s">
        <v>5</v>
      </c>
      <c r="C51" s="8">
        <v>187200</v>
      </c>
      <c r="D51" s="11"/>
      <c r="E51" s="10">
        <v>0</v>
      </c>
      <c r="F51" s="30"/>
      <c r="G51" s="28">
        <v>0</v>
      </c>
      <c r="H51" s="30"/>
      <c r="I51" s="30">
        <v>0</v>
      </c>
      <c r="J51" s="30"/>
      <c r="K51" s="30">
        <v>0</v>
      </c>
      <c r="L51" s="31"/>
      <c r="M51" s="92"/>
      <c r="N51" s="97"/>
      <c r="O51" s="86"/>
      <c r="P51" s="86"/>
    </row>
    <row r="52" spans="1:17" ht="24.75" customHeight="1" x14ac:dyDescent="0.3">
      <c r="A52" s="23" t="s">
        <v>50</v>
      </c>
      <c r="B52" s="2" t="s">
        <v>6</v>
      </c>
      <c r="C52" s="8">
        <v>212300</v>
      </c>
      <c r="D52" s="11"/>
      <c r="E52" s="10">
        <v>0</v>
      </c>
      <c r="F52" s="30"/>
      <c r="G52" s="28">
        <v>0</v>
      </c>
      <c r="H52" s="30"/>
      <c r="I52" s="30">
        <v>0</v>
      </c>
      <c r="J52" s="30"/>
      <c r="K52" s="30">
        <v>605136</v>
      </c>
      <c r="L52" s="31"/>
      <c r="M52" s="92"/>
      <c r="N52" s="98">
        <v>200</v>
      </c>
      <c r="O52" s="93">
        <v>200739</v>
      </c>
      <c r="P52" s="86"/>
    </row>
    <row r="53" spans="1:17" ht="75.75" customHeight="1" x14ac:dyDescent="0.3">
      <c r="A53" s="23" t="s">
        <v>51</v>
      </c>
      <c r="B53" s="2" t="s">
        <v>117</v>
      </c>
      <c r="C53" s="8">
        <v>243800</v>
      </c>
      <c r="D53" s="11"/>
      <c r="E53" s="10">
        <v>99600</v>
      </c>
      <c r="F53" s="30"/>
      <c r="G53" s="28">
        <v>103000</v>
      </c>
      <c r="H53" s="30"/>
      <c r="I53" s="30">
        <v>107978</v>
      </c>
      <c r="J53" s="30"/>
      <c r="K53" s="30">
        <v>206934</v>
      </c>
      <c r="L53" s="31"/>
      <c r="M53" s="92"/>
      <c r="N53" s="98">
        <v>32667</v>
      </c>
      <c r="O53" s="86"/>
      <c r="P53" s="86"/>
      <c r="Q53" s="61">
        <f>202667+201730</f>
        <v>404397</v>
      </c>
    </row>
    <row r="54" spans="1:17" ht="18.75" customHeight="1" x14ac:dyDescent="0.3">
      <c r="A54" s="23" t="s">
        <v>52</v>
      </c>
      <c r="B54" s="2" t="s">
        <v>7</v>
      </c>
      <c r="C54" s="11">
        <v>1127100</v>
      </c>
      <c r="D54" s="11"/>
      <c r="E54" s="10">
        <v>1320000</v>
      </c>
      <c r="F54" s="30"/>
      <c r="G54" s="28">
        <v>897500</v>
      </c>
      <c r="H54" s="30"/>
      <c r="I54" s="30">
        <v>0</v>
      </c>
      <c r="J54" s="30"/>
      <c r="K54" s="30">
        <v>0</v>
      </c>
      <c r="L54" s="31"/>
      <c r="M54" s="92"/>
      <c r="N54" s="97"/>
      <c r="O54" s="93">
        <f>K49-K54</f>
        <v>3026059</v>
      </c>
      <c r="P54" s="86"/>
      <c r="Q54" s="61"/>
    </row>
    <row r="55" spans="1:17" x14ac:dyDescent="0.3">
      <c r="A55" s="23" t="s">
        <v>53</v>
      </c>
      <c r="B55" s="2" t="s">
        <v>8</v>
      </c>
      <c r="C55" s="11"/>
      <c r="D55" s="11"/>
      <c r="E55" s="8"/>
      <c r="F55" s="30"/>
      <c r="G55" s="30"/>
      <c r="H55" s="30"/>
      <c r="I55" s="30"/>
      <c r="J55" s="30"/>
      <c r="K55" s="30"/>
      <c r="L55" s="31"/>
      <c r="M55" s="92"/>
      <c r="N55" s="97"/>
      <c r="O55" s="86"/>
      <c r="P55" s="86"/>
    </row>
    <row r="56" spans="1:17" ht="16.2" thickBot="1" x14ac:dyDescent="0.35">
      <c r="A56" s="23" t="s">
        <v>54</v>
      </c>
      <c r="B56" s="6" t="s">
        <v>118</v>
      </c>
      <c r="C56" s="9"/>
      <c r="D56" s="9"/>
      <c r="E56" s="9"/>
      <c r="F56" s="12"/>
      <c r="G56" s="12"/>
      <c r="H56" s="12"/>
      <c r="I56" s="12"/>
      <c r="J56" s="12"/>
      <c r="K56" s="12">
        <v>1529789</v>
      </c>
      <c r="L56" s="13"/>
      <c r="M56" s="92"/>
      <c r="N56" s="99">
        <v>170000</v>
      </c>
      <c r="O56" s="93">
        <f>K49-K54</f>
        <v>3026059</v>
      </c>
      <c r="P56" s="86"/>
      <c r="Q56" s="55"/>
    </row>
    <row r="57" spans="1:17" x14ac:dyDescent="0.3">
      <c r="A57" s="32" t="s">
        <v>55</v>
      </c>
      <c r="B57" s="33" t="s">
        <v>44</v>
      </c>
      <c r="C57" s="34">
        <f>C58+C59</f>
        <v>0</v>
      </c>
      <c r="D57" s="34">
        <f t="shared" ref="D57:K57" si="8">D58+D59</f>
        <v>0</v>
      </c>
      <c r="E57" s="34">
        <f t="shared" si="8"/>
        <v>0</v>
      </c>
      <c r="F57" s="34">
        <f t="shared" si="8"/>
        <v>3250000</v>
      </c>
      <c r="G57" s="34">
        <f t="shared" si="8"/>
        <v>0</v>
      </c>
      <c r="H57" s="34">
        <f t="shared" si="8"/>
        <v>0</v>
      </c>
      <c r="I57" s="34">
        <f>I58+I59+I60</f>
        <v>0</v>
      </c>
      <c r="J57" s="34">
        <f>J58+J59+J60</f>
        <v>242729</v>
      </c>
      <c r="K57" s="34">
        <f t="shared" si="8"/>
        <v>0</v>
      </c>
      <c r="L57" s="35">
        <v>0</v>
      </c>
      <c r="M57" s="92"/>
      <c r="N57" s="97"/>
      <c r="O57" s="86"/>
      <c r="P57" s="86"/>
    </row>
    <row r="58" spans="1:17" ht="27.6" x14ac:dyDescent="0.3">
      <c r="A58" s="36" t="s">
        <v>56</v>
      </c>
      <c r="B58" s="4" t="s">
        <v>12</v>
      </c>
      <c r="C58" s="8"/>
      <c r="D58" s="8">
        <v>0</v>
      </c>
      <c r="E58" s="8"/>
      <c r="F58" s="30">
        <v>2000000</v>
      </c>
      <c r="G58" s="30"/>
      <c r="H58" s="30">
        <v>0</v>
      </c>
      <c r="I58" s="30"/>
      <c r="J58" s="30">
        <v>0</v>
      </c>
      <c r="K58" s="30"/>
      <c r="L58" s="31">
        <v>0</v>
      </c>
      <c r="M58" s="92"/>
      <c r="N58" s="93"/>
      <c r="O58" s="86"/>
      <c r="P58" s="86"/>
    </row>
    <row r="59" spans="1:17" ht="26.25" customHeight="1" x14ac:dyDescent="0.3">
      <c r="A59" s="21" t="s">
        <v>57</v>
      </c>
      <c r="B59" s="6" t="s">
        <v>13</v>
      </c>
      <c r="C59" s="14"/>
      <c r="D59" s="14"/>
      <c r="E59" s="9"/>
      <c r="F59" s="12">
        <v>1250000</v>
      </c>
      <c r="G59" s="12"/>
      <c r="H59" s="12"/>
      <c r="I59" s="12"/>
      <c r="J59" s="12"/>
      <c r="K59" s="12"/>
      <c r="L59" s="13" t="s">
        <v>102</v>
      </c>
      <c r="M59" s="92"/>
      <c r="N59" s="86"/>
      <c r="O59" s="86"/>
      <c r="P59" s="86"/>
    </row>
    <row r="60" spans="1:17" ht="26.25" customHeight="1" x14ac:dyDescent="0.3">
      <c r="A60" s="56" t="s">
        <v>89</v>
      </c>
      <c r="B60" s="4" t="s">
        <v>11</v>
      </c>
      <c r="C60" s="11"/>
      <c r="D60" s="11"/>
      <c r="E60" s="8"/>
      <c r="F60" s="30"/>
      <c r="G60" s="30"/>
      <c r="H60" s="30"/>
      <c r="I60" s="30"/>
      <c r="J60" s="30">
        <v>242729</v>
      </c>
      <c r="K60" s="30"/>
      <c r="L60" s="30"/>
      <c r="M60" s="92"/>
      <c r="N60" s="86"/>
      <c r="O60" s="86"/>
      <c r="P60" s="86"/>
    </row>
    <row r="61" spans="1:17" ht="28.5" customHeight="1" thickBot="1" x14ac:dyDescent="0.35">
      <c r="A61" s="108" t="s">
        <v>66</v>
      </c>
      <c r="B61" s="109"/>
      <c r="C61" s="109"/>
      <c r="D61" s="109"/>
      <c r="E61" s="109"/>
      <c r="F61" s="109"/>
      <c r="G61" s="109"/>
      <c r="H61" s="109"/>
      <c r="I61" s="109"/>
      <c r="J61" s="109"/>
      <c r="K61" s="109"/>
      <c r="L61" s="110"/>
      <c r="M61" s="92"/>
      <c r="N61" s="86"/>
      <c r="O61" s="86"/>
      <c r="P61" s="86"/>
    </row>
    <row r="62" spans="1:17" ht="16.2" thickBot="1" x14ac:dyDescent="0.35">
      <c r="A62" s="105" t="s">
        <v>67</v>
      </c>
      <c r="B62" s="106"/>
      <c r="C62" s="15">
        <f>C63</f>
        <v>3000000</v>
      </c>
      <c r="D62" s="15">
        <f t="shared" ref="D62:L62" si="9">D63</f>
        <v>0</v>
      </c>
      <c r="E62" s="15">
        <f t="shared" si="9"/>
        <v>2000000</v>
      </c>
      <c r="F62" s="15">
        <f t="shared" si="9"/>
        <v>0</v>
      </c>
      <c r="G62" s="15">
        <f t="shared" si="9"/>
        <v>5350000</v>
      </c>
      <c r="H62" s="15">
        <f t="shared" si="9"/>
        <v>0</v>
      </c>
      <c r="I62" s="15">
        <f t="shared" si="9"/>
        <v>6937421</v>
      </c>
      <c r="J62" s="15">
        <f t="shared" si="9"/>
        <v>0</v>
      </c>
      <c r="K62" s="15">
        <f t="shared" si="9"/>
        <v>5647641</v>
      </c>
      <c r="L62" s="16">
        <f t="shared" si="9"/>
        <v>0</v>
      </c>
      <c r="M62" s="92"/>
      <c r="N62" s="86"/>
      <c r="O62" s="86"/>
      <c r="P62" s="86"/>
    </row>
    <row r="63" spans="1:17" ht="28.5" customHeight="1" thickBot="1" x14ac:dyDescent="0.35">
      <c r="A63" s="17" t="s">
        <v>58</v>
      </c>
      <c r="B63" s="18" t="s">
        <v>59</v>
      </c>
      <c r="C63" s="19">
        <f>C64+C65+C66+C67</f>
        <v>3000000</v>
      </c>
      <c r="D63" s="19">
        <f t="shared" ref="D63:L63" si="10">D64+D65+D66+D67</f>
        <v>0</v>
      </c>
      <c r="E63" s="19">
        <f t="shared" si="10"/>
        <v>2000000</v>
      </c>
      <c r="F63" s="19">
        <f t="shared" si="10"/>
        <v>0</v>
      </c>
      <c r="G63" s="19">
        <f t="shared" si="10"/>
        <v>5350000</v>
      </c>
      <c r="H63" s="19">
        <f t="shared" si="10"/>
        <v>0</v>
      </c>
      <c r="I63" s="19">
        <f t="shared" si="10"/>
        <v>6937421</v>
      </c>
      <c r="J63" s="19">
        <f t="shared" si="10"/>
        <v>0</v>
      </c>
      <c r="K63" s="19">
        <f t="shared" si="10"/>
        <v>5647641</v>
      </c>
      <c r="L63" s="20">
        <f t="shared" si="10"/>
        <v>0</v>
      </c>
      <c r="M63" s="92"/>
      <c r="N63" s="93"/>
      <c r="O63" s="93">
        <v>692720</v>
      </c>
      <c r="P63" s="86"/>
    </row>
    <row r="64" spans="1:17" ht="120" customHeight="1" x14ac:dyDescent="0.3">
      <c r="A64" s="57" t="s">
        <v>60</v>
      </c>
      <c r="B64" s="58" t="s">
        <v>74</v>
      </c>
      <c r="C64" s="10">
        <v>102900</v>
      </c>
      <c r="D64" s="10"/>
      <c r="E64" s="10">
        <v>62000</v>
      </c>
      <c r="F64" s="28"/>
      <c r="G64" s="24">
        <v>714000</v>
      </c>
      <c r="H64" s="24"/>
      <c r="I64" s="24">
        <v>981388</v>
      </c>
      <c r="J64" s="24"/>
      <c r="K64" s="24">
        <v>402298</v>
      </c>
      <c r="L64" s="25"/>
      <c r="M64" s="92"/>
      <c r="N64" s="93"/>
      <c r="O64" s="93">
        <v>190592</v>
      </c>
      <c r="P64" s="86"/>
    </row>
    <row r="65" spans="1:16" ht="83.25" customHeight="1" x14ac:dyDescent="0.3">
      <c r="A65" s="57" t="s">
        <v>61</v>
      </c>
      <c r="B65" s="4" t="s">
        <v>78</v>
      </c>
      <c r="C65" s="8">
        <v>475950</v>
      </c>
      <c r="D65" s="59"/>
      <c r="E65" s="8">
        <v>1080000</v>
      </c>
      <c r="F65" s="26"/>
      <c r="G65" s="26">
        <v>3220800</v>
      </c>
      <c r="H65" s="26"/>
      <c r="I65" s="26">
        <v>3770505</v>
      </c>
      <c r="J65" s="26"/>
      <c r="K65" s="26">
        <v>3047614</v>
      </c>
      <c r="L65" s="27"/>
      <c r="M65" s="92"/>
      <c r="N65" s="95">
        <v>550691</v>
      </c>
      <c r="O65" s="93">
        <v>344918</v>
      </c>
      <c r="P65" s="86"/>
    </row>
    <row r="66" spans="1:16" ht="222.75" customHeight="1" x14ac:dyDescent="0.3">
      <c r="A66" s="60" t="s">
        <v>62</v>
      </c>
      <c r="B66" s="4" t="s">
        <v>75</v>
      </c>
      <c r="C66" s="8">
        <v>855150</v>
      </c>
      <c r="D66" s="59"/>
      <c r="E66" s="8">
        <v>84000</v>
      </c>
      <c r="F66" s="26"/>
      <c r="G66" s="26">
        <v>794100</v>
      </c>
      <c r="H66" s="26"/>
      <c r="I66" s="26">
        <v>1344446</v>
      </c>
      <c r="J66" s="26"/>
      <c r="K66" s="26">
        <v>1297729</v>
      </c>
      <c r="L66" s="27"/>
      <c r="M66" s="92"/>
      <c r="N66" s="95">
        <v>69494</v>
      </c>
      <c r="O66" s="93">
        <v>157210</v>
      </c>
      <c r="P66" s="86"/>
    </row>
    <row r="67" spans="1:16" ht="230.25" customHeight="1" thickBot="1" x14ac:dyDescent="0.35">
      <c r="A67" s="57" t="s">
        <v>63</v>
      </c>
      <c r="B67" s="6" t="s">
        <v>76</v>
      </c>
      <c r="C67" s="9">
        <v>1566000</v>
      </c>
      <c r="D67" s="63"/>
      <c r="E67" s="9">
        <v>774000</v>
      </c>
      <c r="F67" s="64"/>
      <c r="G67" s="64">
        <v>621100</v>
      </c>
      <c r="H67" s="64"/>
      <c r="I67" s="64">
        <v>841082</v>
      </c>
      <c r="J67" s="64"/>
      <c r="K67" s="64">
        <v>900000</v>
      </c>
      <c r="L67" s="65"/>
      <c r="M67" s="92"/>
      <c r="N67" s="93"/>
      <c r="O67" s="93"/>
      <c r="P67" s="86"/>
    </row>
    <row r="68" spans="1:16" ht="39.75" customHeight="1" thickBot="1" x14ac:dyDescent="0.35">
      <c r="A68" s="112" t="s">
        <v>111</v>
      </c>
      <c r="B68" s="113"/>
      <c r="C68" s="113"/>
      <c r="D68" s="113"/>
      <c r="E68" s="113"/>
      <c r="F68" s="113"/>
      <c r="G68" s="113"/>
      <c r="H68" s="113"/>
      <c r="I68" s="113"/>
      <c r="J68" s="113"/>
      <c r="K68" s="113"/>
      <c r="L68" s="114"/>
      <c r="M68" s="92"/>
      <c r="N68" s="93"/>
      <c r="O68" s="93"/>
      <c r="P68" s="86"/>
    </row>
    <row r="69" spans="1:16" ht="17.25" customHeight="1" thickBot="1" x14ac:dyDescent="0.35">
      <c r="A69" s="115" t="s">
        <v>106</v>
      </c>
      <c r="B69" s="116"/>
      <c r="C69" s="76"/>
      <c r="D69" s="76"/>
      <c r="E69" s="76"/>
      <c r="F69" s="76"/>
      <c r="G69" s="76"/>
      <c r="H69" s="76"/>
      <c r="I69" s="76"/>
      <c r="J69" s="76"/>
      <c r="K69" s="83">
        <f>K70</f>
        <v>1800000</v>
      </c>
      <c r="L69" s="77"/>
      <c r="M69" s="92"/>
      <c r="N69" s="93"/>
      <c r="O69" s="93"/>
      <c r="P69" s="86"/>
    </row>
    <row r="70" spans="1:16" ht="45" customHeight="1" thickBot="1" x14ac:dyDescent="0.35">
      <c r="A70" s="78" t="s">
        <v>107</v>
      </c>
      <c r="B70" s="79" t="s">
        <v>31</v>
      </c>
      <c r="C70" s="80">
        <v>0</v>
      </c>
      <c r="D70" s="80">
        <v>0</v>
      </c>
      <c r="E70" s="80">
        <v>0</v>
      </c>
      <c r="F70" s="80">
        <v>0</v>
      </c>
      <c r="G70" s="80">
        <v>0</v>
      </c>
      <c r="H70" s="80">
        <v>0</v>
      </c>
      <c r="I70" s="80">
        <v>0</v>
      </c>
      <c r="J70" s="80">
        <v>0</v>
      </c>
      <c r="K70" s="82">
        <f>K71</f>
        <v>1800000</v>
      </c>
      <c r="L70" s="81">
        <v>0</v>
      </c>
      <c r="M70" s="92"/>
      <c r="N70" s="93"/>
      <c r="O70" s="93"/>
      <c r="P70" s="86"/>
    </row>
    <row r="71" spans="1:16" ht="45" customHeight="1" x14ac:dyDescent="0.3">
      <c r="A71" s="75" t="s">
        <v>108</v>
      </c>
      <c r="B71" s="58" t="s">
        <v>109</v>
      </c>
      <c r="C71" s="72">
        <v>0</v>
      </c>
      <c r="D71" s="73">
        <v>0</v>
      </c>
      <c r="E71" s="72">
        <v>0</v>
      </c>
      <c r="F71" s="74">
        <v>0</v>
      </c>
      <c r="G71" s="74">
        <v>0</v>
      </c>
      <c r="H71" s="74">
        <v>0</v>
      </c>
      <c r="I71" s="74">
        <v>0</v>
      </c>
      <c r="J71" s="74">
        <v>0</v>
      </c>
      <c r="K71" s="74">
        <v>1800000</v>
      </c>
      <c r="L71" s="74">
        <v>0</v>
      </c>
      <c r="M71" s="92"/>
      <c r="N71" s="93"/>
      <c r="O71" s="93"/>
      <c r="P71" s="86"/>
    </row>
    <row r="72" spans="1:16" ht="14.25" customHeight="1" thickBot="1" x14ac:dyDescent="0.35">
      <c r="A72" s="66"/>
      <c r="B72" s="67"/>
      <c r="C72" s="68"/>
      <c r="D72" s="69"/>
      <c r="E72" s="69"/>
      <c r="F72" s="70"/>
      <c r="G72" s="70"/>
      <c r="H72" s="70"/>
      <c r="I72" s="70"/>
      <c r="J72" s="70"/>
      <c r="K72" s="70"/>
      <c r="L72" s="71"/>
      <c r="M72" s="92"/>
      <c r="N72" s="86"/>
      <c r="O72" s="61"/>
    </row>
    <row r="73" spans="1:16" x14ac:dyDescent="0.3">
      <c r="B73" s="3"/>
      <c r="C73" s="1"/>
      <c r="D73" s="1"/>
      <c r="E73" s="1"/>
      <c r="N73" s="86"/>
    </row>
    <row r="74" spans="1:16" ht="17.399999999999999" x14ac:dyDescent="0.3">
      <c r="B74" s="100" t="s">
        <v>122</v>
      </c>
      <c r="C74" s="100"/>
      <c r="D74" s="100"/>
      <c r="E74" s="100"/>
      <c r="F74" s="100"/>
      <c r="G74" s="100"/>
      <c r="H74" s="100"/>
      <c r="I74" s="100"/>
      <c r="J74" s="100"/>
      <c r="K74" s="100"/>
      <c r="L74" s="100"/>
      <c r="N74" s="86"/>
    </row>
    <row r="75" spans="1:16" x14ac:dyDescent="0.3">
      <c r="B75" s="1"/>
      <c r="C75" s="1"/>
      <c r="D75" s="1"/>
      <c r="E75" s="1"/>
      <c r="N75" s="86"/>
    </row>
    <row r="76" spans="1:16" x14ac:dyDescent="0.3">
      <c r="B76" s="1"/>
      <c r="C76" s="1"/>
      <c r="D76" s="1"/>
      <c r="E76" s="1"/>
    </row>
  </sheetData>
  <mergeCells count="23">
    <mergeCell ref="B2:L2"/>
    <mergeCell ref="B3:L3"/>
    <mergeCell ref="C7:L7"/>
    <mergeCell ref="C8:D8"/>
    <mergeCell ref="E8:F8"/>
    <mergeCell ref="G8:H8"/>
    <mergeCell ref="I8:J8"/>
    <mergeCell ref="K8:L8"/>
    <mergeCell ref="B6:L6"/>
    <mergeCell ref="H4:L4"/>
    <mergeCell ref="B74:L74"/>
    <mergeCell ref="H5:L5"/>
    <mergeCell ref="A10:B10"/>
    <mergeCell ref="B7:B9"/>
    <mergeCell ref="A7:A9"/>
    <mergeCell ref="A48:B48"/>
    <mergeCell ref="A62:B62"/>
    <mergeCell ref="A12:B12"/>
    <mergeCell ref="A47:L47"/>
    <mergeCell ref="A11:L11"/>
    <mergeCell ref="A61:L61"/>
    <mergeCell ref="A68:L68"/>
    <mergeCell ref="A69:B69"/>
  </mergeCells>
  <pageMargins left="0.56000000000000005" right="0.2" top="0.39370078740157483" bottom="0.26" header="0.31496062992125984" footer="0"/>
  <pageSetup paperSize="9" scale="60" fitToHeight="6" orientation="landscape" useFirstPageNumber="1" r:id="rId1"/>
  <headerFooter>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ДОДАТОК ДО ПРОГРАМИ</vt:lpstr>
      <vt:lpstr>'ДОДАТОК ДО ПРОГРАМИ'!Область_печати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Пользователь Windows</cp:lastModifiedBy>
  <cp:lastPrinted>2025-06-11T06:04:06Z</cp:lastPrinted>
  <dcterms:created xsi:type="dcterms:W3CDTF">2021-11-22T09:44:53Z</dcterms:created>
  <dcterms:modified xsi:type="dcterms:W3CDTF">2026-09-10T10:15:02Z</dcterms:modified>
</cp:coreProperties>
</file>