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Temp\SCANCLIENT\"/>
    </mc:Choice>
  </mc:AlternateContent>
  <xr:revisionPtr revIDLastSave="0" documentId="13_ncr:1_{19BB3AE0-8230-4A84-A2AD-48B43ECD5F69}" xr6:coauthVersionLast="47" xr6:coauthVersionMax="47" xr10:uidLastSave="{00000000-0000-0000-0000-000000000000}"/>
  <bookViews>
    <workbookView xWindow="3540" yWindow="3540" windowWidth="21600" windowHeight="11385" xr2:uid="{00000000-000D-0000-FFFF-FFFF00000000}"/>
  </bookViews>
  <sheets>
    <sheet name="ДОДАТОК ДО ПРОГРАМИ" sheetId="1" r:id="rId1"/>
  </sheets>
  <definedNames>
    <definedName name="_xlnm.Print_Area" localSheetId="0">'ДОДАТОК ДО ПРОГРАМИ'!$A$2:$L$73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7" i="1" l="1"/>
  <c r="N21" i="1"/>
  <c r="J56" i="1" l="1"/>
  <c r="I56" i="1"/>
  <c r="I23" i="1" l="1"/>
  <c r="I20" i="1" l="1"/>
  <c r="G32" i="1" l="1"/>
  <c r="G30" i="1"/>
  <c r="G29" i="1"/>
  <c r="G28" i="1"/>
  <c r="G27" i="1"/>
  <c r="G25" i="1"/>
  <c r="G24" i="1"/>
  <c r="G23" i="1"/>
  <c r="G22" i="1"/>
  <c r="G18" i="1" l="1"/>
  <c r="H45" i="1"/>
  <c r="H20" i="1" l="1"/>
  <c r="J20" i="1"/>
  <c r="L20" i="1"/>
  <c r="G20" i="1"/>
  <c r="E20" i="1" l="1"/>
  <c r="C20" i="1"/>
  <c r="K13" i="1" l="1"/>
  <c r="D42" i="1" l="1"/>
  <c r="E42" i="1"/>
  <c r="F42" i="1"/>
  <c r="G42" i="1"/>
  <c r="H42" i="1"/>
  <c r="I42" i="1"/>
  <c r="J42" i="1"/>
  <c r="K42" i="1"/>
  <c r="C42" i="1"/>
  <c r="D62" i="1" l="1"/>
  <c r="D61" i="1" s="1"/>
  <c r="E62" i="1"/>
  <c r="E61" i="1" s="1"/>
  <c r="F62" i="1"/>
  <c r="F61" i="1" s="1"/>
  <c r="G62" i="1"/>
  <c r="G61" i="1" s="1"/>
  <c r="H62" i="1"/>
  <c r="H61" i="1" s="1"/>
  <c r="I62" i="1"/>
  <c r="I61" i="1" s="1"/>
  <c r="J62" i="1"/>
  <c r="J61" i="1" s="1"/>
  <c r="K62" i="1"/>
  <c r="K61" i="1" s="1"/>
  <c r="L62" i="1"/>
  <c r="L61" i="1" s="1"/>
  <c r="D56" i="1"/>
  <c r="E56" i="1"/>
  <c r="F56" i="1"/>
  <c r="G56" i="1"/>
  <c r="H56" i="1"/>
  <c r="K56" i="1"/>
  <c r="D48" i="1"/>
  <c r="E48" i="1"/>
  <c r="F48" i="1"/>
  <c r="G48" i="1"/>
  <c r="H48" i="1"/>
  <c r="I48" i="1"/>
  <c r="I47" i="1" s="1"/>
  <c r="J48" i="1"/>
  <c r="K48" i="1"/>
  <c r="L48" i="1"/>
  <c r="D20" i="1"/>
  <c r="F20" i="1"/>
  <c r="K12" i="1"/>
  <c r="K10" i="1" s="1"/>
  <c r="D13" i="1"/>
  <c r="E13" i="1"/>
  <c r="F13" i="1"/>
  <c r="G13" i="1"/>
  <c r="H13" i="1"/>
  <c r="I13" i="1"/>
  <c r="J13" i="1"/>
  <c r="L13" i="1"/>
  <c r="C62" i="1"/>
  <c r="C61" i="1" s="1"/>
  <c r="C56" i="1"/>
  <c r="C48" i="1"/>
  <c r="C13" i="1"/>
  <c r="O55" i="1" l="1"/>
  <c r="O53" i="1"/>
  <c r="I12" i="1"/>
  <c r="C47" i="1"/>
  <c r="H47" i="1"/>
  <c r="E47" i="1"/>
  <c r="F12" i="1"/>
  <c r="L12" i="1"/>
  <c r="H12" i="1"/>
  <c r="J12" i="1"/>
  <c r="G12" i="1"/>
  <c r="D12" i="1"/>
  <c r="D47" i="1"/>
  <c r="J47" i="1"/>
  <c r="F47" i="1"/>
  <c r="E12" i="1"/>
  <c r="C12" i="1"/>
  <c r="K47" i="1"/>
  <c r="O10" i="1" s="1"/>
  <c r="G47" i="1"/>
  <c r="H10" i="1" l="1"/>
  <c r="I10" i="1"/>
  <c r="C10" i="1"/>
  <c r="E10" i="1"/>
  <c r="D10" i="1"/>
  <c r="L10" i="1"/>
  <c r="G10" i="1"/>
  <c r="F10" i="1"/>
  <c r="J10" i="1"/>
  <c r="N10" i="1" l="1"/>
</calcChain>
</file>

<file path=xl/sharedStrings.xml><?xml version="1.0" encoding="utf-8"?>
<sst xmlns="http://schemas.openxmlformats.org/spreadsheetml/2006/main" count="141" uniqueCount="122">
  <si>
    <t xml:space="preserve">ПРОГРАМА </t>
  </si>
  <si>
    <t>Потреба у фінансуванні на 2022 рік  (тис.грн.)</t>
  </si>
  <si>
    <t>Потреба у фінансуванні на 2023 рік  (тис.грн.)</t>
  </si>
  <si>
    <t xml:space="preserve">ВСЬОГО ПО ПРОГРАМІ </t>
  </si>
  <si>
    <t>Заробітна плата з нарахуваннями</t>
  </si>
  <si>
    <t>Придбання предметів, матеріалів, обладнання та інвентарю (господарчі, канцелярські, електротовари, ПММ, запчастини тощо)</t>
  </si>
  <si>
    <t>Придбання медикаментів  та виробів медичного призначення</t>
  </si>
  <si>
    <t>Оплату послуг (крім комунальних охорона, телекомунікаційніпослуги, інтернет, вивіз сміття, утримання прибудинкових територій, інформаційні, консультаційні послуги, послуги моніторингу транспорту, поточного ремонту, страхування тощо)</t>
  </si>
  <si>
    <t>Оплата комунальних послуг та енергоносіїв</t>
  </si>
  <si>
    <t>Іінші поточні видатки (навчання, семінари)</t>
  </si>
  <si>
    <t>Відшкодування ліків дітям з інвалідністю відповідно до Закону України «Про основи соціальної захищеності осіб з інвалідністю в Україні</t>
  </si>
  <si>
    <t>Відшкодування ліків хворому  після пересадки органів і тканин</t>
  </si>
  <si>
    <t>Купівля обладнання</t>
  </si>
  <si>
    <t>Забезпечення медичним обладнанням, для зубопротезування, терапевтичного та хірургічного лікування</t>
  </si>
  <si>
    <t>Капітальний ремонт  приміщеннь</t>
  </si>
  <si>
    <t xml:space="preserve">ПОТРЕБА У ФІНАНСУВАННІ </t>
  </si>
  <si>
    <t xml:space="preserve">загальний фонд </t>
  </si>
  <si>
    <t>спеціальний фонд</t>
  </si>
  <si>
    <t xml:space="preserve">2023 рік </t>
  </si>
  <si>
    <t xml:space="preserve">2022 рік </t>
  </si>
  <si>
    <t>2024 рік</t>
  </si>
  <si>
    <t>2025 рік</t>
  </si>
  <si>
    <t>2026 рік</t>
  </si>
  <si>
    <t xml:space="preserve">№ п/п </t>
  </si>
  <si>
    <t>1.1.</t>
  </si>
  <si>
    <t>1.1.1.</t>
  </si>
  <si>
    <t>1.1.2.</t>
  </si>
  <si>
    <t>1.1.3.</t>
  </si>
  <si>
    <t>1.1.4.</t>
  </si>
  <si>
    <t>1.1.5.</t>
  </si>
  <si>
    <t>1.1.6.</t>
  </si>
  <si>
    <t>1.2.</t>
  </si>
  <si>
    <t>ВІДШКОДУВАННЯ ЛІКІВ.</t>
  </si>
  <si>
    <t>УТРИМАННЯ УСТАНОВИ.</t>
  </si>
  <si>
    <t>1.2.1.</t>
  </si>
  <si>
    <t>1.2.2.</t>
  </si>
  <si>
    <t>1.2.3.</t>
  </si>
  <si>
    <t>1.2.4.</t>
  </si>
  <si>
    <t>1.2.5.</t>
  </si>
  <si>
    <t>1.2.6.</t>
  </si>
  <si>
    <t>1.2.7.</t>
  </si>
  <si>
    <t>1.2.8.</t>
  </si>
  <si>
    <t>1.2.9.</t>
  </si>
  <si>
    <t>1.2.10.</t>
  </si>
  <si>
    <t xml:space="preserve">1.3. </t>
  </si>
  <si>
    <t>КАПІТАЛЬНІ ВИДАТКИ.</t>
  </si>
  <si>
    <t>1.3.1.</t>
  </si>
  <si>
    <t>1.3.2.</t>
  </si>
  <si>
    <t>2.1.</t>
  </si>
  <si>
    <t>2.1.1.</t>
  </si>
  <si>
    <t>2.1.2.</t>
  </si>
  <si>
    <t>2.1.3.</t>
  </si>
  <si>
    <t>2.1.4.</t>
  </si>
  <si>
    <t>2.1.5.</t>
  </si>
  <si>
    <t>2.1.6.</t>
  </si>
  <si>
    <t>2.1.7.</t>
  </si>
  <si>
    <t xml:space="preserve">2.2. </t>
  </si>
  <si>
    <t>2.2.1.</t>
  </si>
  <si>
    <t>2.2.2.</t>
  </si>
  <si>
    <t>3.1.</t>
  </si>
  <si>
    <t xml:space="preserve">ВІДШКОДУВАННЯ СТОМАТОЛОГІЧНИХ ПОСЛУГ </t>
  </si>
  <si>
    <t>3.1.1.</t>
  </si>
  <si>
    <t>3.1.2.</t>
  </si>
  <si>
    <t>3.1.3.</t>
  </si>
  <si>
    <t>3.1.4.</t>
  </si>
  <si>
    <t>ВСЬОГО по розділу 1.</t>
  </si>
  <si>
    <t>ВСЬОГО по розділу 2.</t>
  </si>
  <si>
    <t>3. ПРОФІЛАКТИКА ТА ЛІКУВАННЯ СТОМАТОЛОГІЧНИХ ЗАХВОРЮВАНЬ У ДІТЕЙ ТА ОКРЕМИХ КАТЕГОРІЙ ДОРОСЛОГО НАСЕЛЕННЯ В БРОВАРСЬКІЙ МІСЬКІЙ ТЕРИТОРІАЛЬНІЙ ГРОМАДІ НА 2022-2026 РОКИ.</t>
  </si>
  <si>
    <t>ВСЬОГО розділу 3.</t>
  </si>
  <si>
    <t>Заходи та потреба у їх фінансуванні</t>
  </si>
  <si>
    <t>Відшкодування ліків на інші захворювання з Додатку 2 до Постанови КМУ від 17.08.1998 №1303</t>
  </si>
  <si>
    <t xml:space="preserve">Капітальний ремонт </t>
  </si>
  <si>
    <t>1.3.3.</t>
  </si>
  <si>
    <t xml:space="preserve">Реконструкція </t>
  </si>
  <si>
    <t xml:space="preserve">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та учасники АТО-ООС,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за призначенням сімейного лікаря.
</t>
  </si>
  <si>
    <t>Невідкладна допомога до виведення з гострого стану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</si>
  <si>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 xml:space="preserve">Терапевтична та хірургічна стоматологічна допомога у повному обсязі без застосування високовартісних матеріалів мешканцям Броварської міської територіальної громади:  ветеранам війни (учасникам бойових дій, інвалідам війни, учасникам війни), учасникам АТО-ООС, особам з інвалідністю I групи та II (якщо довічно) групи,  особам, нагородженим знаком “Почесний донор України“,  ветеранам праці (вік яких від 70-ти років та більше), почесним громадянам міста Бровари, особам, яким присвоєне почесне звання “Мати-героїня“ ,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профілактичний огляд допризовникам, призовникам.
</t>
  </si>
  <si>
    <t>Ортопедична стоматологічна допомога з поновленням жувальної спроможності із застосуванням зубних протезів (штамповано-паяні незнімні протези; знімні пластинчаті протези суцільнолиті та пластмасові конструкції протезів за медичними показаннями у повному обсязі: ветеранам війни (учасникам бойових дій, інвалідам війни, учасникам війни), учасникам АТО, особам з інвалідністю I групи та II (якщо довічно) групи, особам, нагородженим знаком “Почесний донор України“, почесним громадянам міста Бровари, ветеранам праці (вік яких від 70-ти років та більше), особам, яким присвоєне почесне звання “Мати-героїня“,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</si>
  <si>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1.2.11.</t>
  </si>
  <si>
    <t xml:space="preserve">Терапевтична та хірургічна стоматологічна допомога у повному обсязі дитячому населенню віком до 18 років,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без застосування високовартісних матеріалів  </t>
  </si>
  <si>
    <t>Міський голова                                                                                                                                                    Ігор САПОЖКО</t>
  </si>
  <si>
    <t>1.2.12.</t>
  </si>
  <si>
    <t>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України.</t>
  </si>
  <si>
    <t>Затвердженої рішенням  Броварської міської ради Броварського району Київської області  від 23.12.2021 №594-19-08</t>
  </si>
  <si>
    <t>Відшкодування ліків на онкологічні захворювання, що потребують хіміотерапії та паліатитвної допомоги.</t>
  </si>
  <si>
    <t>Комплексної Програми  розвитку охорони здоров’я в                                                                                                                                                                                                                                                                                                                       Броварській міській територіальній громаді на 2022 - 2026 роки</t>
  </si>
  <si>
    <t>ПС-101</t>
  </si>
  <si>
    <t xml:space="preserve">Забезпечення дітей хворих на фенілкетонурію та дітей з інвалідністю з хворобою Крона спеціальним лікувальним харчуванням </t>
  </si>
  <si>
    <t>Відшкодування ліків для пацієнтів з орфанними  захворюваннями та первинно-прогресуючим перебігом розсіяного склерозу в осіб віком до 40 років</t>
  </si>
  <si>
    <t>Відшкодування вартості медичних виробів на пільговій основі згідно Постанови КМУ №1301 від 03.12.2009 р. та витратних матеріалів для дітей з інвалідністю по цукровому діабету І типу</t>
  </si>
  <si>
    <r>
      <t xml:space="preserve">Відшкодування ліків </t>
    </r>
    <r>
      <rPr>
        <sz val="12"/>
        <color theme="1"/>
        <rFont val="Times New Roman"/>
        <family val="1"/>
        <charset val="204"/>
      </rPr>
      <t>і</t>
    </r>
    <r>
      <rPr>
        <sz val="12"/>
        <color rgb="FF000000"/>
        <rFont val="Times New Roman"/>
        <family val="1"/>
        <charset val="204"/>
      </rPr>
      <t>ншим групам населення з переліку Додатку 1 до Постанови КМУ від 17.08.1998 №1303</t>
    </r>
  </si>
  <si>
    <r>
      <t xml:space="preserve">Відшкодування ліків </t>
    </r>
    <r>
      <rPr>
        <sz val="12"/>
        <color theme="1"/>
        <rFont val="Times New Roman"/>
        <family val="1"/>
        <charset val="204"/>
      </rPr>
      <t>о</t>
    </r>
    <r>
      <rPr>
        <sz val="12"/>
        <color rgb="FF000000"/>
        <rFont val="Times New Roman"/>
        <family val="1"/>
        <charset val="204"/>
      </rPr>
      <t>собам з інвалідністю І-ІІ групи відповідно до Закону України «Про основи соціальної захищеності осіб з інвалідністю в Україні»</t>
    </r>
  </si>
  <si>
    <t>Відшкодування ліків на лікування  хвороб (ревматизм, ревматоїдний артрит, системний червоний вовчак, бронхіальна астма,  цукровий діабет, післяопераційний гіпотиреоз, хвороба Бехтерєва, шизофренія та епілепсія, хвороба Паркінсона, оперовані на серці.</t>
  </si>
  <si>
    <t>2.2.3.</t>
  </si>
  <si>
    <t>1.2.13.</t>
  </si>
  <si>
    <t xml:space="preserve">Відшкодування вартості ліків (препарати вітчизняного виробника, в разі відсутності-імпортовані препарати з економічно обгрунтованою ціною) для учасників бойових дій, осіб з інвалідністю внаслідок війни, постраждалих учасників Революції Гідності та осіб, на яких поширюється дія Закону України “Про статус ветеранів війни, гарантії їх соціального захисту"  згідно з Додатком 1 до Постанови КМУ від 17.08.1998 №1303.  В місяць особа пільгової категорії може отримати не більше 5 рецептів.                                                                                        Для захисників України з 2014 року - учасників бойових дій, сімей загиблих,померлих,зниклих безвісти та осіб, що перебувають в полоні - кількість рецептів необмежена                                                                                </t>
  </si>
  <si>
    <t>1.2.14.</t>
  </si>
  <si>
    <t>Відшкодування вартості ліків (препарати вітчизняного виробника, в разі відсутності-імпортовані препарати з економічно обгрунтованою ціною) для груп населення з переліку Додатку 1 до Постанови КМУ від 17.08.1998 №1303, а саме осіб з інвалідністю, які отримують державну соціальну допомогу, призначену замість пенсії, відповідно до Закону України “Про основи соціальної захищеності осіб з інвалідністю в Україні" та діти з багатодітних сімей відповідно до Закону України “Про охорону дитинства, якщо розмір середньомісячного сукупного доходу сім’ї в розрахунку на одну особу за попередні шість місяців не перевищує величини доходу, який дає право на податкову соціальну пільгу.            В місяць особа пільгової категорії може отримати не більше 5 рецептів.</t>
  </si>
  <si>
    <t>1.2.15.</t>
  </si>
  <si>
    <t>Відшкодування вартості ліків (препарати вітчизняного виробника, в разі відсутності-імпортовані препарати з економічно обгрунтованою ціною) для дітей з інвалідністю  відповідно до Закону України «Про основи соціальної захищеності осіб з інвалідністю в Україні." згідно з Додатком 1 до Постанови КМУ від 17.08.1998 №1303. В місяць особа пільгової категорії може отримати не більше 5 рецептів.</t>
  </si>
  <si>
    <t>1.2.16.</t>
  </si>
  <si>
    <t xml:space="preserve">Відшкодування вартості ліків (препарати вітчизняного виробника, в разі відсутності-імпортовані препарати з економічно обгрунтованою ціною)  особам з інвалідністю І-ІІ групи відповідно до Закону України «Про основи соціальної захищеності осіб з інвалідністю в Україні». Згідно з Додатом 1 до Постанови КМУ від 17.08.1998 №1303.  В місяць особа пільгової категорії може отримати не більше 5 рецептів. </t>
  </si>
  <si>
    <t>1.2.17.</t>
  </si>
  <si>
    <t>1.2.18.</t>
  </si>
  <si>
    <t>Відшкодування вартості ліків(препарати вітчизняного виробника, в разі відсутності-імпортовані препарати з економічно обгрунтованою ціною) у разі амбулаторного лікування, згідно з Переліком категорій захворювань, відповідно до додатку 2 до Постанови  КМУ від 17 серпня 1997 року №1303. Безоплатний відпуск лікарських засобів за переліченими категоріями захворювань провадиться лише у разі амбулаторного лікування основного захворювання, за яким хворим надано пільги.  В місяць особа пільгової категорії може отримати не більше 5 рецептів.</t>
  </si>
  <si>
    <t>1.2.19.</t>
  </si>
  <si>
    <t>Відшкодування вартості ліків (препарати вітчизняного виробника, в разі відсутності-імпортовані препарати з економічно обгрунтованою ціною) для пацієнтів з орфанними  захворюваннями згідно Постанови КМУ від 31.03.2015 №160  та первинно-прогресуючим перебігом розсіяного склерозу в осіб віком до 40 років</t>
  </si>
  <si>
    <t>1.2.20.</t>
  </si>
  <si>
    <t>1.2.21.</t>
  </si>
  <si>
    <t xml:space="preserve">Відшкодування вартості медичних виробів  згідно Постанови КМУ №1301 від 03.12.2009 р. та витратних матеріалів для дітей з інвалідністю по цукровому діабету І типу.                                                                                   Передбачено часткове забезпечення, а саме:                                                                                                                     -підгузки/пеленки для дітей - 120 шт/виробів на місяць;                                                              -підгузки/пеленки/високопоглинальні прокладки для дорослих - 60 шт/виробів  сумарно на місяць;                                                                                                           -сечоприймачі, калоприймачі, урологічні катетери, герметизуюча паста відповідно до норми, що прописана в Постанові ;                                                   - витратні матеріали, для вимірювання рівня цукру в крові дітей з ЦД Ітипу, голки та ланцети в кількості 200 шт на квартал                                                                                                                                                                                                                                                </t>
  </si>
  <si>
    <t>Відшкодування вартості ліків для пацієнтів з онкологічними захворюваннями. По даній програмі відшкодовуються лікарські засоби,  що відсутні в безоплатному лікуванні по пакету медичних гарантій( далі -ПМГ). Ліки, що входять до Національного переліку лікарських засобів, пацієнти отримують за ПМГ безоплатно в закладах охорони здоров`я, які уклали договір з НСЗУ. Забезпечення препаратами для надання паліативної допомоги здійснюється в межах необхідної потреби</t>
  </si>
  <si>
    <t>Поточні видатки для забезпечення діяльності (лізинг купівля обладнання)</t>
  </si>
  <si>
    <t>-</t>
  </si>
  <si>
    <t xml:space="preserve">1. ФІНАНСОВА ПІДТРИМКА КОМУНАЛЬНОГО НЕКОМЕРЦІЙНОГО ТОВАРИСТВА БРОВАРСЬКОЇ МІСЬКОЇ РАДИ БРОВАРСЬКОГО РАЙОНУ КИЇВСЬКОЇ ОБЛАСТІ «БРОВАРСЬКИЙ МІСЬКИЙ ЦЕНТР ПЕРВИННОЇ МЕДИКО-САНІТАРНОЇ ДОПОМОГИ»  </t>
  </si>
  <si>
    <t xml:space="preserve"> 2. ФІНАНСОВА ПІДТРИМКА КОМУНАЛЬНОГО НЕКОМЕРЦІЙНОГО ТОВАРИСТВА БРОВАРСЬКОЇ МІСЬКОЇ РАДИ БРОВАРСЬКОГО РАЙОНУ КИЇВСЬКОЇ ОБЛАСТІ «БРОВАРСЬКА СТОМАТОЛОГІЧНА ПОЛІКЛІННІКА».</t>
  </si>
  <si>
    <t xml:space="preserve"> у редакції рішення  Броварської міської ради Броварського району Київської області                    від                     року  №                  </t>
  </si>
  <si>
    <t xml:space="preserve">Додаток  </t>
  </si>
  <si>
    <t xml:space="preserve"> 4. ФІНАНСОВА ПІДТРИМКА КОМУНАЛЬНОГО НЕКОМЕРЦІЙНОГО ПІДПРИЄМСТВА «БРОВАРСЬКА БАГАТОПРОФІЛЬНА КЛІНІЧНА ЛІКАРНЯ» ТЕРИТОРІАЛЬНИХ ГРОМАД БРОВАРСЬКОГО РАЙОНУ КИЇВСЬКОЇ ОБЛАСТІ.</t>
  </si>
  <si>
    <t>ВСЬОГО розділу 4.</t>
  </si>
  <si>
    <t>4.1.</t>
  </si>
  <si>
    <t>4.1.1.</t>
  </si>
  <si>
    <t xml:space="preserve">Відшкодування вартості ліків для пацієнтів з онкологічними захворюваннями. По даній програмі відшкодовуються лікарські засоби,  що відсутні в безоплатному лікуванні по пакету медичних гарантій( далі -ПМГ). Ліки, що входять до Національного переліку лікарських засобів, пацієнти отримують за ПМГ безоплатно в закладах охорони здоров`я, які уклали договір з НСЗУ.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</si>
</sst>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2"/>
      <color theme="1"/>
      <name val="Times New Roman"/>
      <family val="2"/>
      <charset val="204"/>
    </font>
    <font>
      <sz val="11"/>
      <color theme="1"/>
      <name val="Calibri"/>
      <family val="2"/>
      <charset val="204"/>
    </font>
    <font>
      <b/>
      <sz val="11"/>
      <color rgb="FF000000"/>
      <name val="Times New Roman"/>
      <family val="1"/>
      <charset val="204"/>
    </font>
    <font>
      <sz val="11"/>
      <color theme="1"/>
      <name val="Times New Roman"/>
      <family val="1"/>
      <charset val="204"/>
    </font>
    <font>
      <sz val="11"/>
      <color theme="1"/>
      <name val="Times New Roman"/>
      <family val="2"/>
      <charset val="204"/>
    </font>
    <font>
      <b/>
      <sz val="11"/>
      <color theme="1"/>
      <name val="Times New Roman"/>
      <family val="1"/>
      <charset val="204"/>
    </font>
    <font>
      <sz val="11"/>
      <color rgb="FF000000"/>
      <name val="Times New Roman"/>
      <family val="1"/>
      <charset val="204"/>
    </font>
    <font>
      <b/>
      <sz val="12"/>
      <color theme="1"/>
      <name val="Times New Roman"/>
      <family val="1"/>
      <charset val="204"/>
    </font>
    <font>
      <b/>
      <sz val="14"/>
      <color theme="1"/>
      <name val="Times New Roman"/>
      <family val="1"/>
      <charset val="204"/>
    </font>
    <font>
      <b/>
      <sz val="10"/>
      <color theme="1"/>
      <name val="Times New Roman"/>
      <family val="1"/>
      <charset val="204"/>
    </font>
    <font>
      <sz val="14"/>
      <color theme="1"/>
      <name val="Times New Roman"/>
      <family val="1"/>
      <charset val="204"/>
    </font>
    <font>
      <b/>
      <sz val="14"/>
      <color rgb="FF000000"/>
      <name val="Times New Roman"/>
      <family val="1"/>
      <charset val="204"/>
    </font>
    <font>
      <sz val="14"/>
      <color rgb="FF000000"/>
      <name val="Times New Roman"/>
      <family val="1"/>
      <charset val="204"/>
    </font>
    <font>
      <sz val="12"/>
      <color theme="1"/>
      <name val="Times New Roman"/>
      <family val="1"/>
      <charset val="204"/>
    </font>
    <font>
      <b/>
      <sz val="12"/>
      <color rgb="FF000000"/>
      <name val="Times New Roman"/>
      <family val="1"/>
      <charset val="204"/>
    </font>
    <font>
      <sz val="12"/>
      <color rgb="FF000000"/>
      <name val="Times New Roman"/>
      <family val="1"/>
      <charset val="204"/>
    </font>
    <font>
      <sz val="14"/>
      <name val="Times New Roman"/>
      <family val="1"/>
      <charset val="204"/>
    </font>
    <font>
      <sz val="12"/>
      <name val="Times New Roman"/>
      <family val="2"/>
      <charset val="204"/>
    </font>
    <font>
      <sz val="12"/>
      <color theme="0"/>
      <name val="Times New Roman"/>
      <family val="2"/>
      <charset val="204"/>
    </font>
    <font>
      <sz val="14"/>
      <color theme="0"/>
      <name val="Times New Roman"/>
      <family val="2"/>
      <charset val="204"/>
    </font>
    <font>
      <b/>
      <sz val="12"/>
      <color theme="1"/>
      <name val="Times New Roman"/>
      <family val="2"/>
      <charset val="204"/>
    </font>
    <font>
      <b/>
      <sz val="11"/>
      <color theme="1"/>
      <name val="Calibri"/>
      <family val="2"/>
      <charset val="204"/>
    </font>
    <font>
      <b/>
      <sz val="11"/>
      <color theme="1"/>
      <name val="Times New Roman"/>
      <family val="2"/>
      <charset val="204"/>
    </font>
  </fonts>
  <fills count="11">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rgb="FFFFCCCC"/>
        <bgColor indexed="64"/>
      </patternFill>
    </fill>
    <fill>
      <patternFill patternType="solid">
        <fgColor rgb="FFCCECFF"/>
        <bgColor indexed="64"/>
      </patternFill>
    </fill>
    <fill>
      <patternFill patternType="solid">
        <fgColor rgb="FFCCCCFF"/>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bottom style="medium">
        <color indexed="64"/>
      </bottom>
      <diagonal/>
    </border>
  </borders>
  <cellStyleXfs count="1">
    <xf numFmtId="0" fontId="0" fillId="0" borderId="0"/>
  </cellStyleXfs>
  <cellXfs count="113">
    <xf numFmtId="0" fontId="0" fillId="0" borderId="0" xfId="0"/>
    <xf numFmtId="0" fontId="4" fillId="0" borderId="0" xfId="0" applyFont="1"/>
    <xf numFmtId="0" fontId="6" fillId="0" borderId="1" xfId="0" applyFont="1" applyBorder="1" applyAlignment="1">
      <alignment vertical="center" wrapText="1"/>
    </xf>
    <xf numFmtId="0" fontId="5" fillId="0" borderId="0" xfId="0" applyFont="1" applyAlignment="1">
      <alignment horizontal="right" vertical="center" indent="2"/>
    </xf>
    <xf numFmtId="0" fontId="3" fillId="0" borderId="1" xfId="0" applyFont="1" applyBorder="1" applyAlignment="1">
      <alignment vertical="center" wrapText="1"/>
    </xf>
    <xf numFmtId="0" fontId="6" fillId="0" borderId="18" xfId="0" applyFont="1" applyBorder="1" applyAlignment="1">
      <alignment vertical="center" wrapText="1"/>
    </xf>
    <xf numFmtId="0" fontId="3" fillId="0" borderId="13" xfId="0" applyFont="1" applyBorder="1" applyAlignment="1">
      <alignment vertical="center" wrapText="1"/>
    </xf>
    <xf numFmtId="3" fontId="6" fillId="0" borderId="18" xfId="0" applyNumberFormat="1" applyFont="1" applyBorder="1" applyAlignment="1">
      <alignment vertical="center" wrapText="1"/>
    </xf>
    <xf numFmtId="3" fontId="6" fillId="0" borderId="1" xfId="0" applyNumberFormat="1" applyFont="1" applyBorder="1" applyAlignment="1">
      <alignment vertical="center" wrapText="1"/>
    </xf>
    <xf numFmtId="3" fontId="6" fillId="0" borderId="13" xfId="0" applyNumberFormat="1" applyFont="1" applyBorder="1" applyAlignment="1">
      <alignment vertical="center" wrapText="1"/>
    </xf>
    <xf numFmtId="3" fontId="6" fillId="0" borderId="2" xfId="0" applyNumberFormat="1" applyFont="1" applyBorder="1" applyAlignment="1">
      <alignment vertical="center" wrapText="1"/>
    </xf>
    <xf numFmtId="3" fontId="3" fillId="0" borderId="1" xfId="0" applyNumberFormat="1" applyFont="1" applyBorder="1" applyAlignment="1">
      <alignment vertical="center" wrapText="1"/>
    </xf>
    <xf numFmtId="3" fontId="3" fillId="0" borderId="13" xfId="0" applyNumberFormat="1" applyFont="1" applyBorder="1" applyAlignment="1">
      <alignment vertical="center"/>
    </xf>
    <xf numFmtId="3" fontId="3" fillId="0" borderId="16" xfId="0" applyNumberFormat="1" applyFont="1" applyBorder="1" applyAlignment="1">
      <alignment vertical="center"/>
    </xf>
    <xf numFmtId="3" fontId="3" fillId="0" borderId="13" xfId="0" applyNumberFormat="1" applyFont="1" applyBorder="1" applyAlignment="1">
      <alignment vertical="center" wrapText="1"/>
    </xf>
    <xf numFmtId="3" fontId="2" fillId="6" borderId="3" xfId="0" applyNumberFormat="1" applyFont="1" applyFill="1" applyBorder="1" applyAlignment="1">
      <alignment vertical="center" wrapText="1"/>
    </xf>
    <xf numFmtId="3" fontId="2" fillId="6" borderId="4" xfId="0" applyNumberFormat="1" applyFont="1" applyFill="1" applyBorder="1" applyAlignment="1">
      <alignment vertical="center" wrapText="1"/>
    </xf>
    <xf numFmtId="0" fontId="7" fillId="5" borderId="8" xfId="0" applyFont="1" applyFill="1" applyBorder="1"/>
    <xf numFmtId="0" fontId="2" fillId="5" borderId="3" xfId="0" applyFont="1" applyFill="1" applyBorder="1" applyAlignment="1">
      <alignment vertical="center" wrapText="1"/>
    </xf>
    <xf numFmtId="3" fontId="2" fillId="5" borderId="3" xfId="0" applyNumberFormat="1" applyFont="1" applyFill="1" applyBorder="1" applyAlignment="1">
      <alignment vertical="center" wrapText="1"/>
    </xf>
    <xf numFmtId="3" fontId="2" fillId="5" borderId="4" xfId="0" applyNumberFormat="1" applyFont="1" applyFill="1" applyBorder="1" applyAlignment="1">
      <alignment vertical="center" wrapText="1"/>
    </xf>
    <xf numFmtId="0" fontId="7" fillId="0" borderId="0" xfId="0" applyFont="1" applyAlignment="1">
      <alignment horizontal="right" wrapText="1"/>
    </xf>
    <xf numFmtId="0" fontId="0" fillId="0" borderId="14" xfId="0" applyBorder="1"/>
    <xf numFmtId="0" fontId="0" fillId="0" borderId="17" xfId="0" applyBorder="1"/>
    <xf numFmtId="0" fontId="0" fillId="0" borderId="12" xfId="0" applyBorder="1"/>
    <xf numFmtId="3" fontId="4" fillId="0" borderId="2" xfId="0" applyNumberFormat="1" applyFont="1" applyBorder="1" applyAlignment="1">
      <alignment vertical="center"/>
    </xf>
    <xf numFmtId="3" fontId="4" fillId="0" borderId="5" xfId="0" applyNumberFormat="1" applyFont="1" applyBorder="1" applyAlignment="1">
      <alignment vertical="center"/>
    </xf>
    <xf numFmtId="3" fontId="4" fillId="0" borderId="1" xfId="0" applyNumberFormat="1" applyFont="1" applyBorder="1" applyAlignment="1">
      <alignment vertical="center"/>
    </xf>
    <xf numFmtId="3" fontId="4" fillId="0" borderId="6" xfId="0" applyNumberFormat="1" applyFont="1" applyBorder="1" applyAlignment="1">
      <alignment vertical="center"/>
    </xf>
    <xf numFmtId="3" fontId="3" fillId="0" borderId="2" xfId="0" applyNumberFormat="1" applyFont="1" applyBorder="1" applyAlignment="1">
      <alignment vertical="center"/>
    </xf>
    <xf numFmtId="3" fontId="3" fillId="0" borderId="5" xfId="0" applyNumberFormat="1" applyFont="1" applyBorder="1" applyAlignment="1">
      <alignment vertical="center"/>
    </xf>
    <xf numFmtId="3" fontId="3" fillId="0" borderId="1" xfId="0" applyNumberFormat="1" applyFont="1" applyBorder="1" applyAlignment="1">
      <alignment vertical="center"/>
    </xf>
    <xf numFmtId="3" fontId="3" fillId="0" borderId="6" xfId="0" applyNumberFormat="1" applyFont="1" applyBorder="1" applyAlignment="1">
      <alignment vertical="center"/>
    </xf>
    <xf numFmtId="0" fontId="7" fillId="5" borderId="20" xfId="0" applyFont="1" applyFill="1" applyBorder="1"/>
    <xf numFmtId="0" fontId="2" fillId="5" borderId="9" xfId="0" applyFont="1" applyFill="1" applyBorder="1" applyAlignment="1">
      <alignment vertical="center" wrapText="1"/>
    </xf>
    <xf numFmtId="3" fontId="6" fillId="5" borderId="9" xfId="0" applyNumberFormat="1" applyFont="1" applyFill="1" applyBorder="1" applyAlignment="1">
      <alignment vertical="center" wrapText="1"/>
    </xf>
    <xf numFmtId="3" fontId="6" fillId="5" borderId="11" xfId="0" applyNumberFormat="1" applyFont="1" applyFill="1" applyBorder="1" applyAlignment="1">
      <alignment vertical="center" wrapText="1"/>
    </xf>
    <xf numFmtId="0" fontId="0" fillId="0" borderId="21" xfId="0" applyBorder="1"/>
    <xf numFmtId="0" fontId="7" fillId="5" borderId="1" xfId="0" applyFont="1" applyFill="1" applyBorder="1"/>
    <xf numFmtId="3" fontId="12" fillId="0" borderId="1" xfId="0" applyNumberFormat="1" applyFont="1" applyBorder="1" applyAlignment="1">
      <alignment vertical="center" wrapText="1"/>
    </xf>
    <xf numFmtId="3" fontId="10" fillId="0" borderId="1" xfId="0" applyNumberFormat="1" applyFont="1" applyBorder="1"/>
    <xf numFmtId="0" fontId="8" fillId="5" borderId="1" xfId="0" applyFont="1" applyFill="1" applyBorder="1"/>
    <xf numFmtId="0" fontId="11" fillId="5" borderId="1" xfId="0" applyFont="1" applyFill="1" applyBorder="1" applyAlignment="1">
      <alignment vertical="center" wrapText="1"/>
    </xf>
    <xf numFmtId="3" fontId="10" fillId="5" borderId="1" xfId="0" applyNumberFormat="1" applyFont="1" applyFill="1" applyBorder="1"/>
    <xf numFmtId="0" fontId="15" fillId="0" borderId="1" xfId="0" applyFont="1" applyBorder="1" applyAlignment="1">
      <alignment vertical="center" wrapText="1"/>
    </xf>
    <xf numFmtId="0" fontId="13" fillId="0" borderId="1" xfId="0" applyFont="1" applyBorder="1"/>
    <xf numFmtId="14" fontId="13" fillId="0" borderId="1" xfId="0" applyNumberFormat="1" applyFont="1" applyBorder="1"/>
    <xf numFmtId="0" fontId="14" fillId="5" borderId="1" xfId="0" applyFont="1" applyFill="1" applyBorder="1" applyAlignment="1">
      <alignment vertical="center" wrapText="1"/>
    </xf>
    <xf numFmtId="3" fontId="11" fillId="5" borderId="1" xfId="0" applyNumberFormat="1" applyFont="1" applyFill="1" applyBorder="1" applyAlignment="1">
      <alignment vertical="center" wrapText="1"/>
    </xf>
    <xf numFmtId="0" fontId="13" fillId="0" borderId="1" xfId="0" applyFont="1" applyBorder="1" applyAlignment="1">
      <alignment vertical="top"/>
    </xf>
    <xf numFmtId="0" fontId="15" fillId="0" borderId="1" xfId="0" applyFont="1" applyBorder="1" applyAlignment="1">
      <alignment vertical="top" wrapText="1"/>
    </xf>
    <xf numFmtId="3" fontId="10" fillId="0" borderId="1" xfId="0" applyNumberFormat="1" applyFont="1" applyBorder="1" applyAlignment="1">
      <alignment wrapText="1"/>
    </xf>
    <xf numFmtId="0" fontId="7" fillId="3" borderId="1" xfId="0" applyFont="1" applyFill="1" applyBorder="1" applyAlignment="1">
      <alignment horizontal="justify" vertical="center" wrapText="1"/>
    </xf>
    <xf numFmtId="3" fontId="7" fillId="2" borderId="1" xfId="0" applyNumberFormat="1" applyFont="1" applyFill="1" applyBorder="1" applyAlignment="1">
      <alignment vertical="center" wrapText="1"/>
    </xf>
    <xf numFmtId="3" fontId="11" fillId="6" borderId="1" xfId="0" applyNumberFormat="1" applyFont="1" applyFill="1" applyBorder="1" applyAlignment="1">
      <alignment vertical="center" wrapText="1"/>
    </xf>
    <xf numFmtId="0" fontId="5" fillId="0" borderId="0" xfId="0" applyFont="1" applyAlignment="1">
      <alignment horizontal="right" wrapText="1"/>
    </xf>
    <xf numFmtId="3" fontId="16" fillId="0" borderId="1" xfId="0" applyNumberFormat="1" applyFont="1" applyBorder="1"/>
    <xf numFmtId="3" fontId="0" fillId="0" borderId="0" xfId="0" applyNumberFormat="1"/>
    <xf numFmtId="0" fontId="0" fillId="0" borderId="1" xfId="0" applyBorder="1"/>
    <xf numFmtId="0" fontId="0" fillId="0" borderId="7" xfId="0" applyBorder="1"/>
    <xf numFmtId="0" fontId="3" fillId="0" borderId="2" xfId="0" applyFont="1" applyBorder="1" applyAlignment="1">
      <alignment vertical="center" wrapText="1"/>
    </xf>
    <xf numFmtId="3" fontId="1" fillId="0" borderId="1" xfId="0" applyNumberFormat="1" applyFont="1" applyBorder="1" applyAlignment="1">
      <alignment vertical="center" wrapText="1"/>
    </xf>
    <xf numFmtId="0" fontId="0" fillId="0" borderId="15" xfId="0" applyBorder="1"/>
    <xf numFmtId="0" fontId="17" fillId="0" borderId="0" xfId="0" applyFont="1"/>
    <xf numFmtId="3" fontId="17" fillId="0" borderId="0" xfId="0" applyNumberFormat="1" applyFont="1"/>
    <xf numFmtId="0" fontId="18" fillId="0" borderId="0" xfId="0" applyFont="1"/>
    <xf numFmtId="3" fontId="19" fillId="0" borderId="0" xfId="0" applyNumberFormat="1" applyFont="1"/>
    <xf numFmtId="3" fontId="18" fillId="0" borderId="0" xfId="0" applyNumberFormat="1" applyFont="1"/>
    <xf numFmtId="3" fontId="1" fillId="0" borderId="13" xfId="0" applyNumberFormat="1" applyFont="1" applyBorder="1" applyAlignment="1">
      <alignment vertical="center" wrapText="1"/>
    </xf>
    <xf numFmtId="3" fontId="4" fillId="0" borderId="13" xfId="0" applyNumberFormat="1" applyFont="1" applyBorder="1" applyAlignment="1">
      <alignment vertical="center"/>
    </xf>
    <xf numFmtId="3" fontId="4" fillId="0" borderId="16" xfId="0" applyNumberFormat="1" applyFont="1" applyBorder="1" applyAlignment="1">
      <alignment vertical="center"/>
    </xf>
    <xf numFmtId="0" fontId="7" fillId="5" borderId="29" xfId="0" applyFont="1" applyFill="1" applyBorder="1"/>
    <xf numFmtId="0" fontId="5" fillId="5" borderId="22" xfId="0" applyFont="1" applyFill="1" applyBorder="1" applyAlignment="1">
      <alignment vertical="center" wrapText="1"/>
    </xf>
    <xf numFmtId="0" fontId="2" fillId="5" borderId="22" xfId="0" applyFont="1" applyFill="1" applyBorder="1" applyAlignment="1">
      <alignment horizontal="right" vertical="center" wrapText="1"/>
    </xf>
    <xf numFmtId="0" fontId="2" fillId="5" borderId="22" xfId="0" applyFont="1" applyFill="1" applyBorder="1" applyAlignment="1">
      <alignment vertical="center" wrapText="1"/>
    </xf>
    <xf numFmtId="0" fontId="20" fillId="5" borderId="22" xfId="0" applyFont="1" applyFill="1" applyBorder="1"/>
    <xf numFmtId="0" fontId="20" fillId="5" borderId="23" xfId="0" applyFont="1" applyFill="1" applyBorder="1"/>
    <xf numFmtId="3" fontId="2" fillId="0" borderId="2" xfId="0" applyNumberFormat="1" applyFont="1" applyBorder="1" applyAlignment="1">
      <alignment vertical="center" wrapText="1"/>
    </xf>
    <xf numFmtId="3" fontId="21" fillId="0" borderId="2" xfId="0" applyNumberFormat="1" applyFont="1" applyBorder="1" applyAlignment="1">
      <alignment vertical="center" wrapText="1"/>
    </xf>
    <xf numFmtId="3" fontId="22" fillId="0" borderId="2" xfId="0" applyNumberFormat="1" applyFont="1" applyBorder="1" applyAlignment="1">
      <alignment vertical="center"/>
    </xf>
    <xf numFmtId="0" fontId="13" fillId="0" borderId="2" xfId="0" applyFont="1" applyBorder="1"/>
    <xf numFmtId="0" fontId="20" fillId="9" borderId="3" xfId="0" applyFont="1" applyFill="1" applyBorder="1" applyAlignment="1">
      <alignment wrapText="1"/>
    </xf>
    <xf numFmtId="0" fontId="20" fillId="9" borderId="4" xfId="0" applyFont="1" applyFill="1" applyBorder="1" applyAlignment="1">
      <alignment wrapText="1"/>
    </xf>
    <xf numFmtId="0" fontId="7" fillId="8" borderId="28" xfId="0" applyFont="1" applyFill="1" applyBorder="1" applyAlignment="1">
      <alignment wrapText="1"/>
    </xf>
    <xf numFmtId="0" fontId="7" fillId="8" borderId="31" xfId="0" applyFont="1" applyFill="1" applyBorder="1" applyAlignment="1">
      <alignment wrapText="1"/>
    </xf>
    <xf numFmtId="0" fontId="7" fillId="8" borderId="26" xfId="0" applyFont="1" applyFill="1" applyBorder="1" applyAlignment="1">
      <alignment wrapText="1"/>
    </xf>
    <xf numFmtId="0" fontId="7" fillId="8" borderId="27" xfId="0" applyFont="1" applyFill="1" applyBorder="1" applyAlignment="1">
      <alignment wrapText="1"/>
    </xf>
    <xf numFmtId="3" fontId="7" fillId="8" borderId="26" xfId="0" applyNumberFormat="1" applyFont="1" applyFill="1" applyBorder="1" applyAlignment="1">
      <alignment wrapText="1"/>
    </xf>
    <xf numFmtId="3" fontId="20" fillId="9" borderId="3" xfId="0" applyNumberFormat="1" applyFont="1" applyFill="1" applyBorder="1" applyAlignment="1">
      <alignment wrapText="1"/>
    </xf>
    <xf numFmtId="0" fontId="15" fillId="10" borderId="1" xfId="0" applyFont="1" applyFill="1" applyBorder="1" applyAlignment="1">
      <alignment vertical="center" wrapText="1"/>
    </xf>
    <xf numFmtId="3" fontId="10" fillId="10" borderId="1" xfId="0" applyNumberFormat="1" applyFont="1" applyFill="1" applyBorder="1"/>
    <xf numFmtId="0" fontId="8" fillId="0" borderId="0" xfId="0" applyFont="1" applyAlignment="1">
      <alignment horizontal="center"/>
    </xf>
    <xf numFmtId="0" fontId="9" fillId="0" borderId="0" xfId="0" applyFont="1" applyAlignment="1">
      <alignment horizontal="right" wrapText="1"/>
    </xf>
    <xf numFmtId="0" fontId="7" fillId="2" borderId="1" xfId="0" applyFont="1" applyFill="1" applyBorder="1"/>
    <xf numFmtId="0" fontId="7" fillId="3" borderId="1" xfId="0" applyFont="1" applyFill="1" applyBorder="1" applyAlignment="1">
      <alignment horizontal="center" vertical="center"/>
    </xf>
    <xf numFmtId="0" fontId="13" fillId="3" borderId="1" xfId="0" applyFont="1" applyFill="1" applyBorder="1" applyAlignment="1">
      <alignment horizontal="center" vertical="center"/>
    </xf>
    <xf numFmtId="0" fontId="2" fillId="6" borderId="8" xfId="0" applyFont="1" applyFill="1" applyBorder="1" applyAlignment="1">
      <alignment vertical="center" wrapText="1"/>
    </xf>
    <xf numFmtId="0" fontId="2" fillId="6" borderId="10" xfId="0" applyFont="1" applyFill="1" applyBorder="1" applyAlignment="1">
      <alignment vertical="center" wrapText="1"/>
    </xf>
    <xf numFmtId="0" fontId="11" fillId="6" borderId="1" xfId="0" applyFont="1" applyFill="1" applyBorder="1" applyAlignment="1">
      <alignment vertical="center" wrapText="1"/>
    </xf>
    <xf numFmtId="0" fontId="2" fillId="4" borderId="25" xfId="0" applyFont="1" applyFill="1" applyBorder="1" applyAlignment="1">
      <alignment vertical="center" wrapText="1"/>
    </xf>
    <xf numFmtId="0" fontId="2" fillId="4" borderId="19" xfId="0" applyFont="1" applyFill="1" applyBorder="1" applyAlignment="1">
      <alignment vertical="center" wrapText="1"/>
    </xf>
    <xf numFmtId="0" fontId="2" fillId="4" borderId="24" xfId="0" applyFont="1" applyFill="1" applyBorder="1" applyAlignment="1">
      <alignment vertical="center" wrapText="1"/>
    </xf>
    <xf numFmtId="0" fontId="14" fillId="4" borderId="1" xfId="0" applyFont="1" applyFill="1" applyBorder="1" applyAlignment="1">
      <alignment vertical="center" wrapText="1"/>
    </xf>
    <xf numFmtId="0" fontId="20" fillId="7" borderId="30" xfId="0" applyFont="1" applyFill="1" applyBorder="1" applyAlignment="1">
      <alignment wrapText="1"/>
    </xf>
    <xf numFmtId="0" fontId="20" fillId="7" borderId="9" xfId="0" applyFont="1" applyFill="1" applyBorder="1" applyAlignment="1">
      <alignment wrapText="1"/>
    </xf>
    <xf numFmtId="0" fontId="20" fillId="7" borderId="11" xfId="0" applyFont="1" applyFill="1" applyBorder="1" applyAlignment="1">
      <alignment wrapText="1"/>
    </xf>
    <xf numFmtId="0" fontId="20" fillId="9" borderId="20" xfId="0" applyFont="1" applyFill="1" applyBorder="1" applyAlignment="1">
      <alignment wrapText="1"/>
    </xf>
    <xf numFmtId="0" fontId="0" fillId="9" borderId="10" xfId="0" applyFill="1" applyBorder="1" applyAlignment="1">
      <alignment wrapText="1"/>
    </xf>
    <xf numFmtId="0" fontId="7" fillId="0" borderId="0" xfId="0" applyFont="1" applyAlignment="1">
      <alignment horizontal="right"/>
    </xf>
    <xf numFmtId="0" fontId="7" fillId="0" borderId="0" xfId="0" applyFont="1" applyAlignment="1">
      <alignment horizontal="right" wrapText="1"/>
    </xf>
    <xf numFmtId="0" fontId="7" fillId="3" borderId="1" xfId="0" applyFont="1" applyFill="1" applyBorder="1" applyAlignment="1">
      <alignment horizontal="center" wrapText="1"/>
    </xf>
    <xf numFmtId="0" fontId="14" fillId="3" borderId="1" xfId="0" applyFont="1" applyFill="1" applyBorder="1" applyAlignment="1">
      <alignment horizontal="center" vertical="center" wrapText="1"/>
    </xf>
    <xf numFmtId="0" fontId="8" fillId="0" borderId="0" xfId="0" applyFont="1" applyAlignment="1">
      <alignment horizontal="center" wrapText="1"/>
    </xf>
  </cellXfs>
  <cellStyles count="1">
    <cellStyle name="Звичайний" xfId="0" builtinId="0"/>
  </cellStyles>
  <dxfs count="0"/>
  <tableStyles count="0" defaultTableStyle="TableStyleMedium2" defaultPivotStyle="PivotStyleLight16"/>
  <colors>
    <mruColors>
      <color rgb="FFCCCCFF"/>
      <color rgb="FFFFCCCC"/>
      <color rgb="FFCCECFF"/>
      <color rgb="FFCCFF66"/>
      <color rgb="FF00FF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5"/>
  <sheetViews>
    <sheetView tabSelected="1" topLeftCell="A8" zoomScale="75" zoomScaleNormal="75" zoomScaleSheetLayoutView="100" zoomScalePageLayoutView="75" workbookViewId="0">
      <selection activeCell="N17" sqref="N17"/>
    </sheetView>
  </sheetViews>
  <sheetFormatPr defaultRowHeight="15.75" x14ac:dyDescent="0.25"/>
  <cols>
    <col min="1" max="1" width="7.75" customWidth="1"/>
    <col min="2" max="2" width="62.125" customWidth="1"/>
    <col min="3" max="3" width="14.375" customWidth="1"/>
    <col min="4" max="4" width="12.625" customWidth="1"/>
    <col min="5" max="5" width="13.125" customWidth="1"/>
    <col min="6" max="6" width="13.75" customWidth="1"/>
    <col min="7" max="7" width="13.375" customWidth="1"/>
    <col min="8" max="8" width="11.25" customWidth="1"/>
    <col min="9" max="9" width="13.25" customWidth="1"/>
    <col min="10" max="10" width="12.375" customWidth="1"/>
    <col min="11" max="12" width="16.125" customWidth="1"/>
    <col min="13" max="13" width="2" customWidth="1"/>
    <col min="14" max="14" width="11.75" customWidth="1"/>
    <col min="15" max="15" width="15" customWidth="1"/>
    <col min="17" max="17" width="11" customWidth="1"/>
  </cols>
  <sheetData>
    <row r="1" spans="1:15" x14ac:dyDescent="0.25">
      <c r="K1" t="s">
        <v>86</v>
      </c>
    </row>
    <row r="2" spans="1:15" ht="27.75" customHeight="1" x14ac:dyDescent="0.25">
      <c r="B2" s="108" t="s">
        <v>116</v>
      </c>
      <c r="C2" s="108"/>
      <c r="D2" s="108"/>
      <c r="E2" s="108"/>
      <c r="F2" s="108"/>
      <c r="G2" s="108"/>
      <c r="H2" s="108"/>
      <c r="I2" s="108"/>
      <c r="J2" s="108"/>
      <c r="K2" s="108"/>
      <c r="L2" s="108"/>
    </row>
    <row r="3" spans="1:15" ht="30.75" customHeight="1" x14ac:dyDescent="0.25">
      <c r="B3" s="109" t="s">
        <v>85</v>
      </c>
      <c r="C3" s="109"/>
      <c r="D3" s="109"/>
      <c r="E3" s="109"/>
      <c r="F3" s="109"/>
      <c r="G3" s="109"/>
      <c r="H3" s="109"/>
      <c r="I3" s="109"/>
      <c r="J3" s="109"/>
      <c r="K3" s="109"/>
      <c r="L3" s="109"/>
    </row>
    <row r="4" spans="1:15" ht="30.75" customHeight="1" x14ac:dyDescent="0.25">
      <c r="B4" s="21"/>
      <c r="C4" s="21"/>
      <c r="D4" s="21"/>
      <c r="E4" s="21"/>
      <c r="F4" s="21"/>
      <c r="G4" s="21"/>
      <c r="H4" s="92" t="s">
        <v>83</v>
      </c>
      <c r="I4" s="92"/>
      <c r="J4" s="92"/>
      <c r="K4" s="92"/>
      <c r="L4" s="92"/>
    </row>
    <row r="5" spans="1:15" ht="30" customHeight="1" x14ac:dyDescent="0.25">
      <c r="B5" s="55"/>
      <c r="C5" s="55"/>
      <c r="D5" s="55"/>
      <c r="E5" s="55"/>
      <c r="F5" s="55"/>
      <c r="G5" s="55"/>
      <c r="H5" s="92" t="s">
        <v>115</v>
      </c>
      <c r="I5" s="92"/>
      <c r="J5" s="92"/>
      <c r="K5" s="92"/>
      <c r="L5" s="92"/>
    </row>
    <row r="6" spans="1:15" ht="17.25" customHeight="1" x14ac:dyDescent="0.3">
      <c r="B6" s="112" t="s">
        <v>69</v>
      </c>
      <c r="C6" s="112"/>
      <c r="D6" s="112"/>
      <c r="E6" s="112"/>
      <c r="F6" s="112"/>
      <c r="G6" s="112"/>
      <c r="H6" s="112"/>
      <c r="I6" s="112"/>
      <c r="J6" s="112"/>
      <c r="K6" s="112"/>
      <c r="L6" s="112"/>
    </row>
    <row r="7" spans="1:15" ht="21.75" customHeight="1" x14ac:dyDescent="0.25">
      <c r="A7" s="94" t="s">
        <v>23</v>
      </c>
      <c r="B7" s="94" t="s">
        <v>0</v>
      </c>
      <c r="C7" s="110" t="s">
        <v>15</v>
      </c>
      <c r="D7" s="110"/>
      <c r="E7" s="110"/>
      <c r="F7" s="110"/>
      <c r="G7" s="110"/>
      <c r="H7" s="110"/>
      <c r="I7" s="110"/>
      <c r="J7" s="110"/>
      <c r="K7" s="110"/>
      <c r="L7" s="110"/>
    </row>
    <row r="8" spans="1:15" ht="19.5" customHeight="1" x14ac:dyDescent="0.25">
      <c r="A8" s="94"/>
      <c r="B8" s="95"/>
      <c r="C8" s="111" t="s">
        <v>19</v>
      </c>
      <c r="D8" s="111"/>
      <c r="E8" s="111" t="s">
        <v>18</v>
      </c>
      <c r="F8" s="111"/>
      <c r="G8" s="111" t="s">
        <v>20</v>
      </c>
      <c r="H8" s="111"/>
      <c r="I8" s="111" t="s">
        <v>21</v>
      </c>
      <c r="J8" s="111" t="s">
        <v>2</v>
      </c>
      <c r="K8" s="111" t="s">
        <v>22</v>
      </c>
      <c r="L8" s="111" t="s">
        <v>1</v>
      </c>
    </row>
    <row r="9" spans="1:15" ht="37.5" customHeight="1" x14ac:dyDescent="0.25">
      <c r="A9" s="94"/>
      <c r="B9" s="95"/>
      <c r="C9" s="52" t="s">
        <v>16</v>
      </c>
      <c r="D9" s="52" t="s">
        <v>17</v>
      </c>
      <c r="E9" s="52" t="s">
        <v>16</v>
      </c>
      <c r="F9" s="52" t="s">
        <v>17</v>
      </c>
      <c r="G9" s="52" t="s">
        <v>16</v>
      </c>
      <c r="H9" s="52" t="s">
        <v>17</v>
      </c>
      <c r="I9" s="52" t="s">
        <v>16</v>
      </c>
      <c r="J9" s="52" t="s">
        <v>17</v>
      </c>
      <c r="K9" s="52" t="s">
        <v>16</v>
      </c>
      <c r="L9" s="52" t="s">
        <v>17</v>
      </c>
    </row>
    <row r="10" spans="1:15" ht="37.5" customHeight="1" x14ac:dyDescent="0.25">
      <c r="A10" s="93" t="s">
        <v>3</v>
      </c>
      <c r="B10" s="93"/>
      <c r="C10" s="53">
        <f t="shared" ref="C10:L10" si="0">C12+C47+C61</f>
        <v>56141900</v>
      </c>
      <c r="D10" s="53">
        <f t="shared" si="0"/>
        <v>0</v>
      </c>
      <c r="E10" s="53">
        <f t="shared" si="0"/>
        <v>60549370</v>
      </c>
      <c r="F10" s="53">
        <f t="shared" si="0"/>
        <v>3250000</v>
      </c>
      <c r="G10" s="53">
        <f t="shared" si="0"/>
        <v>74057665</v>
      </c>
      <c r="H10" s="53">
        <f t="shared" si="0"/>
        <v>1586070</v>
      </c>
      <c r="I10" s="53">
        <f t="shared" si="0"/>
        <v>77899921</v>
      </c>
      <c r="J10" s="53">
        <f t="shared" si="0"/>
        <v>499529</v>
      </c>
      <c r="K10" s="53">
        <f>K12+K47+K61+K68</f>
        <v>62525800</v>
      </c>
      <c r="L10" s="53">
        <f t="shared" si="0"/>
        <v>0</v>
      </c>
      <c r="N10" s="67">
        <f>I10+J10</f>
        <v>78399450</v>
      </c>
      <c r="O10" s="67">
        <f>K10</f>
        <v>62525800</v>
      </c>
    </row>
    <row r="11" spans="1:15" ht="33.75" customHeight="1" x14ac:dyDescent="0.25">
      <c r="A11" s="102" t="s">
        <v>113</v>
      </c>
      <c r="B11" s="102"/>
      <c r="C11" s="102"/>
      <c r="D11" s="102"/>
      <c r="E11" s="102"/>
      <c r="F11" s="102"/>
      <c r="G11" s="102"/>
      <c r="H11" s="102"/>
      <c r="I11" s="102"/>
      <c r="J11" s="102"/>
      <c r="K11" s="102"/>
      <c r="L11" s="102"/>
    </row>
    <row r="12" spans="1:15" ht="17.25" customHeight="1" x14ac:dyDescent="0.25">
      <c r="A12" s="98" t="s">
        <v>65</v>
      </c>
      <c r="B12" s="98"/>
      <c r="C12" s="54">
        <f t="shared" ref="C12:L12" si="1">C13+C20+C42</f>
        <v>50641900</v>
      </c>
      <c r="D12" s="54">
        <f t="shared" si="1"/>
        <v>0</v>
      </c>
      <c r="E12" s="54">
        <f t="shared" si="1"/>
        <v>56549370</v>
      </c>
      <c r="F12" s="54">
        <f t="shared" si="1"/>
        <v>0</v>
      </c>
      <c r="G12" s="54">
        <f t="shared" si="1"/>
        <v>66707665</v>
      </c>
      <c r="H12" s="54">
        <f t="shared" si="1"/>
        <v>1586070</v>
      </c>
      <c r="I12" s="54">
        <f t="shared" si="1"/>
        <v>70194300</v>
      </c>
      <c r="J12" s="54">
        <f t="shared" si="1"/>
        <v>256800</v>
      </c>
      <c r="K12" s="54">
        <f t="shared" si="1"/>
        <v>56200000</v>
      </c>
      <c r="L12" s="54">
        <f t="shared" si="1"/>
        <v>0</v>
      </c>
      <c r="N12" s="64"/>
    </row>
    <row r="13" spans="1:15" ht="17.25" customHeight="1" x14ac:dyDescent="0.3">
      <c r="A13" s="41" t="s">
        <v>24</v>
      </c>
      <c r="B13" s="42" t="s">
        <v>33</v>
      </c>
      <c r="C13" s="48">
        <f>C14+C15+C16+C17+C18+C19</f>
        <v>31811900</v>
      </c>
      <c r="D13" s="48">
        <f t="shared" ref="D13:L13" si="2">D14+D15+D16+D17+D18+D19</f>
        <v>0</v>
      </c>
      <c r="E13" s="48">
        <f t="shared" si="2"/>
        <v>35659770</v>
      </c>
      <c r="F13" s="48">
        <f t="shared" si="2"/>
        <v>0</v>
      </c>
      <c r="G13" s="48">
        <f t="shared" si="2"/>
        <v>45147665</v>
      </c>
      <c r="H13" s="48">
        <f t="shared" si="2"/>
        <v>0</v>
      </c>
      <c r="I13" s="48">
        <f t="shared" si="2"/>
        <v>43616840</v>
      </c>
      <c r="J13" s="48">
        <f t="shared" si="2"/>
        <v>0</v>
      </c>
      <c r="K13" s="48">
        <f t="shared" si="2"/>
        <v>46200000</v>
      </c>
      <c r="L13" s="48">
        <f t="shared" si="2"/>
        <v>0</v>
      </c>
      <c r="N13" s="63"/>
    </row>
    <row r="14" spans="1:15" ht="19.5" customHeight="1" x14ac:dyDescent="0.25">
      <c r="A14" s="46" t="s">
        <v>25</v>
      </c>
      <c r="B14" s="44" t="s">
        <v>4</v>
      </c>
      <c r="C14" s="39">
        <v>27232402</v>
      </c>
      <c r="D14" s="39">
        <v>0</v>
      </c>
      <c r="E14" s="39">
        <v>31178350</v>
      </c>
      <c r="F14" s="39"/>
      <c r="G14" s="39">
        <v>38064000</v>
      </c>
      <c r="H14" s="39">
        <v>0</v>
      </c>
      <c r="I14" s="39">
        <v>38495880</v>
      </c>
      <c r="J14" s="39">
        <v>0</v>
      </c>
      <c r="K14" s="39">
        <v>41120222</v>
      </c>
      <c r="L14" s="39">
        <v>0</v>
      </c>
      <c r="N14" s="63"/>
    </row>
    <row r="15" spans="1:15" ht="32.25" customHeight="1" x14ac:dyDescent="0.25">
      <c r="A15" s="45" t="s">
        <v>26</v>
      </c>
      <c r="B15" s="44" t="s">
        <v>5</v>
      </c>
      <c r="C15" s="39">
        <v>362100</v>
      </c>
      <c r="D15" s="39">
        <v>0</v>
      </c>
      <c r="E15" s="39">
        <v>856885</v>
      </c>
      <c r="F15" s="39">
        <v>0</v>
      </c>
      <c r="G15" s="39">
        <v>1029600</v>
      </c>
      <c r="H15" s="39">
        <v>0</v>
      </c>
      <c r="I15" s="39">
        <v>1289000</v>
      </c>
      <c r="J15" s="39">
        <v>0</v>
      </c>
      <c r="K15" s="39">
        <v>1474000</v>
      </c>
      <c r="L15" s="39">
        <v>0</v>
      </c>
      <c r="N15" s="63"/>
    </row>
    <row r="16" spans="1:15" ht="22.5" customHeight="1" x14ac:dyDescent="0.25">
      <c r="A16" s="46" t="s">
        <v>27</v>
      </c>
      <c r="B16" s="44" t="s">
        <v>6</v>
      </c>
      <c r="C16" s="39">
        <v>510400</v>
      </c>
      <c r="D16" s="39">
        <v>0</v>
      </c>
      <c r="E16" s="39">
        <v>233652</v>
      </c>
      <c r="F16" s="39">
        <v>0</v>
      </c>
      <c r="G16" s="39">
        <v>1425576</v>
      </c>
      <c r="H16" s="39">
        <v>0</v>
      </c>
      <c r="I16" s="39">
        <v>2267860</v>
      </c>
      <c r="J16" s="39">
        <v>0</v>
      </c>
      <c r="K16" s="39">
        <v>2130108</v>
      </c>
      <c r="L16" s="39">
        <v>0</v>
      </c>
      <c r="N16" s="63"/>
    </row>
    <row r="17" spans="1:15" ht="63" customHeight="1" x14ac:dyDescent="0.25">
      <c r="A17" s="45" t="s">
        <v>28</v>
      </c>
      <c r="B17" s="44" t="s">
        <v>7</v>
      </c>
      <c r="C17" s="39">
        <v>141538</v>
      </c>
      <c r="D17" s="39">
        <v>0</v>
      </c>
      <c r="E17" s="39">
        <v>531683</v>
      </c>
      <c r="F17" s="39">
        <v>0</v>
      </c>
      <c r="G17" s="39">
        <v>1439329</v>
      </c>
      <c r="H17" s="39">
        <v>0</v>
      </c>
      <c r="I17" s="39">
        <v>1564100</v>
      </c>
      <c r="J17" s="39">
        <v>0</v>
      </c>
      <c r="K17" s="39">
        <f>1275670+200000</f>
        <v>1475670</v>
      </c>
      <c r="L17" s="39">
        <v>0</v>
      </c>
      <c r="N17" s="65">
        <v>200000</v>
      </c>
    </row>
    <row r="18" spans="1:15" ht="17.25" customHeight="1" x14ac:dyDescent="0.25">
      <c r="A18" s="46" t="s">
        <v>29</v>
      </c>
      <c r="B18" s="44" t="s">
        <v>8</v>
      </c>
      <c r="C18" s="39">
        <v>3565460</v>
      </c>
      <c r="D18" s="39">
        <v>0</v>
      </c>
      <c r="E18" s="39">
        <v>2859200</v>
      </c>
      <c r="F18" s="39">
        <v>0</v>
      </c>
      <c r="G18" s="39">
        <f>4449160-1260000</f>
        <v>3189160</v>
      </c>
      <c r="H18" s="39">
        <v>0</v>
      </c>
      <c r="I18" s="39">
        <v>0</v>
      </c>
      <c r="J18" s="39">
        <v>0</v>
      </c>
      <c r="K18" s="39">
        <v>0</v>
      </c>
      <c r="L18" s="39">
        <v>0</v>
      </c>
      <c r="N18" s="63"/>
    </row>
    <row r="19" spans="1:15" ht="18.75" x14ac:dyDescent="0.25">
      <c r="A19" s="45" t="s">
        <v>30</v>
      </c>
      <c r="B19" s="44" t="s">
        <v>9</v>
      </c>
      <c r="C19" s="39">
        <v>0</v>
      </c>
      <c r="D19" s="39">
        <v>0</v>
      </c>
      <c r="E19" s="39">
        <v>0</v>
      </c>
      <c r="F19" s="39">
        <v>0</v>
      </c>
      <c r="G19" s="39">
        <v>0</v>
      </c>
      <c r="H19" s="39">
        <v>0</v>
      </c>
      <c r="I19" s="39">
        <v>0</v>
      </c>
      <c r="J19" s="39">
        <v>0</v>
      </c>
      <c r="K19" s="39">
        <v>0</v>
      </c>
      <c r="L19" s="39">
        <v>0</v>
      </c>
      <c r="N19" s="63"/>
    </row>
    <row r="20" spans="1:15" ht="18.75" x14ac:dyDescent="0.3">
      <c r="A20" s="41" t="s">
        <v>31</v>
      </c>
      <c r="B20" s="42" t="s">
        <v>32</v>
      </c>
      <c r="C20" s="48">
        <f>C21+C22+C23+C24+C25+C26+C27+C28+C29+C30+C31</f>
        <v>18830000</v>
      </c>
      <c r="D20" s="48">
        <f t="shared" ref="D20:F20" si="3">D21+D22+D23+D24+D25+D26+D27+D28+D29+D30</f>
        <v>0</v>
      </c>
      <c r="E20" s="48">
        <f>E21+E22+E23+E24+E25+E26+E27+E28+E29+E30+E32</f>
        <v>20889600</v>
      </c>
      <c r="F20" s="48">
        <f t="shared" si="3"/>
        <v>0</v>
      </c>
      <c r="G20" s="48">
        <f>G21+G22+G23+G24+G25+G26+G27+G28+G29+G30+G32</f>
        <v>21560000</v>
      </c>
      <c r="H20" s="48">
        <f>H21+H22+H23+H24+H25+H26+H27+H28+H29+H30+H32</f>
        <v>0</v>
      </c>
      <c r="I20" s="48">
        <f>I21+I22+I23+I24+I25+I26+I27+I28+I29+I30+I31+I32</f>
        <v>26577460</v>
      </c>
      <c r="J20" s="48">
        <f>J21+J22+J23+J24+J25+J26+J27+J28+J29+J30+J32</f>
        <v>0</v>
      </c>
      <c r="K20" s="48">
        <v>10000000</v>
      </c>
      <c r="L20" s="48">
        <f>L21+L22+L23+L24+L25+L26+L27+L28+L29+L30+L32</f>
        <v>0</v>
      </c>
      <c r="N20" s="63"/>
    </row>
    <row r="21" spans="1:15" ht="158.25" customHeight="1" x14ac:dyDescent="0.3">
      <c r="A21" s="49" t="s">
        <v>34</v>
      </c>
      <c r="B21" s="50" t="s">
        <v>74</v>
      </c>
      <c r="C21" s="51">
        <v>5000000</v>
      </c>
      <c r="D21" s="51">
        <v>0</v>
      </c>
      <c r="E21" s="51">
        <v>0</v>
      </c>
      <c r="F21" s="51">
        <v>0</v>
      </c>
      <c r="G21" s="51">
        <v>0</v>
      </c>
      <c r="H21" s="51">
        <v>0</v>
      </c>
      <c r="I21" s="51">
        <v>0</v>
      </c>
      <c r="J21" s="51">
        <v>0</v>
      </c>
      <c r="K21" s="51">
        <v>0</v>
      </c>
      <c r="L21" s="51">
        <v>0</v>
      </c>
      <c r="N21" s="65">
        <f>SUM(N22:N32)</f>
        <v>2600000</v>
      </c>
      <c r="O21" s="65"/>
    </row>
    <row r="22" spans="1:15" ht="31.5" customHeight="1" x14ac:dyDescent="0.3">
      <c r="A22" s="45" t="s">
        <v>35</v>
      </c>
      <c r="B22" s="44" t="s">
        <v>10</v>
      </c>
      <c r="C22" s="40">
        <v>600000</v>
      </c>
      <c r="D22" s="40">
        <v>0</v>
      </c>
      <c r="E22" s="40">
        <v>335300</v>
      </c>
      <c r="F22" s="40">
        <v>0</v>
      </c>
      <c r="G22" s="40">
        <f>340000+60000</f>
        <v>400000</v>
      </c>
      <c r="H22" s="40">
        <v>0</v>
      </c>
      <c r="I22" s="40">
        <v>400000</v>
      </c>
      <c r="J22" s="40">
        <v>0</v>
      </c>
      <c r="K22" s="40">
        <v>0</v>
      </c>
      <c r="L22" s="40">
        <v>0</v>
      </c>
      <c r="N22" s="65"/>
      <c r="O22" s="65"/>
    </row>
    <row r="23" spans="1:15" ht="35.25" customHeight="1" x14ac:dyDescent="0.3">
      <c r="A23" s="45" t="s">
        <v>36</v>
      </c>
      <c r="B23" s="44" t="s">
        <v>90</v>
      </c>
      <c r="C23" s="40">
        <v>180000</v>
      </c>
      <c r="D23" s="40">
        <v>0</v>
      </c>
      <c r="E23" s="40">
        <v>70000</v>
      </c>
      <c r="F23" s="40">
        <v>0</v>
      </c>
      <c r="G23" s="40">
        <f>65000+14000</f>
        <v>79000</v>
      </c>
      <c r="H23" s="40">
        <v>0</v>
      </c>
      <c r="I23" s="56">
        <f>100000+50000</f>
        <v>150000</v>
      </c>
      <c r="J23" s="40">
        <v>0</v>
      </c>
      <c r="K23" s="40">
        <v>0</v>
      </c>
      <c r="L23" s="40">
        <v>0</v>
      </c>
      <c r="N23" s="66"/>
      <c r="O23" s="65"/>
    </row>
    <row r="24" spans="1:15" ht="48" customHeight="1" x14ac:dyDescent="0.3">
      <c r="A24" s="45" t="s">
        <v>37</v>
      </c>
      <c r="B24" s="44" t="s">
        <v>91</v>
      </c>
      <c r="C24" s="40">
        <v>700000</v>
      </c>
      <c r="D24" s="40">
        <v>0</v>
      </c>
      <c r="E24" s="40">
        <v>1165000</v>
      </c>
      <c r="F24" s="40">
        <v>0</v>
      </c>
      <c r="G24" s="40">
        <f>1010000+210000</f>
        <v>1220000</v>
      </c>
      <c r="H24" s="40">
        <v>0</v>
      </c>
      <c r="I24" s="40">
        <v>1450000</v>
      </c>
      <c r="J24" s="40">
        <v>0</v>
      </c>
      <c r="K24" s="40">
        <v>0</v>
      </c>
      <c r="L24" s="40">
        <v>0</v>
      </c>
      <c r="N24" s="66">
        <v>150000</v>
      </c>
      <c r="O24" s="65"/>
    </row>
    <row r="25" spans="1:15" ht="33" customHeight="1" x14ac:dyDescent="0.3">
      <c r="A25" s="45" t="s">
        <v>38</v>
      </c>
      <c r="B25" s="44" t="s">
        <v>84</v>
      </c>
      <c r="C25" s="40">
        <v>5600000</v>
      </c>
      <c r="D25" s="40">
        <v>0</v>
      </c>
      <c r="E25" s="40">
        <v>9130540</v>
      </c>
      <c r="F25" s="40">
        <v>0</v>
      </c>
      <c r="G25" s="40">
        <f>7115000+1400000</f>
        <v>8515000</v>
      </c>
      <c r="H25" s="40">
        <v>0</v>
      </c>
      <c r="I25" s="56">
        <v>10150000</v>
      </c>
      <c r="J25" s="40">
        <v>0</v>
      </c>
      <c r="K25" s="40">
        <v>0</v>
      </c>
      <c r="L25" s="40">
        <v>0</v>
      </c>
      <c r="N25" s="66">
        <v>500000</v>
      </c>
      <c r="O25" s="67">
        <v>600000</v>
      </c>
    </row>
    <row r="26" spans="1:15" ht="20.25" customHeight="1" x14ac:dyDescent="0.3">
      <c r="A26" s="45" t="s">
        <v>39</v>
      </c>
      <c r="B26" s="44" t="s">
        <v>11</v>
      </c>
      <c r="C26" s="40">
        <v>300000</v>
      </c>
      <c r="D26" s="40">
        <v>0</v>
      </c>
      <c r="E26" s="40">
        <v>13580</v>
      </c>
      <c r="F26" s="40">
        <v>0</v>
      </c>
      <c r="G26" s="40">
        <v>10000</v>
      </c>
      <c r="H26" s="40">
        <v>0</v>
      </c>
      <c r="I26" s="40">
        <v>10000</v>
      </c>
      <c r="J26" s="40">
        <v>0</v>
      </c>
      <c r="K26" s="40">
        <v>0</v>
      </c>
      <c r="L26" s="40">
        <v>0</v>
      </c>
      <c r="N26" s="66"/>
      <c r="O26" s="65"/>
    </row>
    <row r="27" spans="1:15" ht="64.5" customHeight="1" x14ac:dyDescent="0.3">
      <c r="A27" s="45" t="s">
        <v>40</v>
      </c>
      <c r="B27" s="44" t="s">
        <v>92</v>
      </c>
      <c r="C27" s="40">
        <v>2600000</v>
      </c>
      <c r="D27" s="40">
        <v>0</v>
      </c>
      <c r="E27" s="40">
        <v>2461380</v>
      </c>
      <c r="F27" s="40">
        <v>0</v>
      </c>
      <c r="G27" s="40">
        <f>2950000+610000</f>
        <v>3560000</v>
      </c>
      <c r="H27" s="40">
        <v>0</v>
      </c>
      <c r="I27" s="56">
        <v>3300000</v>
      </c>
      <c r="J27" s="40">
        <v>0</v>
      </c>
      <c r="K27" s="40">
        <v>0</v>
      </c>
      <c r="L27" s="40">
        <v>0</v>
      </c>
      <c r="N27" s="66">
        <v>300000</v>
      </c>
      <c r="O27" s="65"/>
    </row>
    <row r="28" spans="1:15" ht="35.25" customHeight="1" x14ac:dyDescent="0.3">
      <c r="A28" s="45" t="s">
        <v>41</v>
      </c>
      <c r="B28" s="44" t="s">
        <v>70</v>
      </c>
      <c r="C28" s="40">
        <v>50000</v>
      </c>
      <c r="D28" s="40">
        <v>0</v>
      </c>
      <c r="E28" s="40">
        <v>305300</v>
      </c>
      <c r="F28" s="40">
        <v>0</v>
      </c>
      <c r="G28" s="40">
        <f>250000+50000</f>
        <v>300000</v>
      </c>
      <c r="H28" s="40">
        <v>0</v>
      </c>
      <c r="I28" s="40">
        <v>300000</v>
      </c>
      <c r="J28" s="40">
        <v>0</v>
      </c>
      <c r="K28" s="40">
        <v>0</v>
      </c>
      <c r="L28" s="40">
        <v>0</v>
      </c>
      <c r="N28" s="66"/>
      <c r="O28" s="65"/>
    </row>
    <row r="29" spans="1:15" ht="46.5" customHeight="1" x14ac:dyDescent="0.3">
      <c r="A29" s="45" t="s">
        <v>42</v>
      </c>
      <c r="B29" s="44" t="s">
        <v>88</v>
      </c>
      <c r="C29" s="40">
        <v>500000</v>
      </c>
      <c r="D29" s="40">
        <v>0</v>
      </c>
      <c r="E29" s="40">
        <v>408500</v>
      </c>
      <c r="F29" s="40">
        <v>0</v>
      </c>
      <c r="G29" s="40">
        <f>205000+41000</f>
        <v>246000</v>
      </c>
      <c r="H29" s="40">
        <v>0</v>
      </c>
      <c r="I29" s="56">
        <v>700000</v>
      </c>
      <c r="J29" s="40">
        <v>0</v>
      </c>
      <c r="K29" s="40">
        <v>0</v>
      </c>
      <c r="L29" s="40">
        <v>0</v>
      </c>
      <c r="N29" s="66">
        <v>150000</v>
      </c>
      <c r="O29" s="65"/>
    </row>
    <row r="30" spans="1:15" ht="46.5" customHeight="1" x14ac:dyDescent="0.3">
      <c r="A30" s="45" t="s">
        <v>43</v>
      </c>
      <c r="B30" s="44" t="s">
        <v>89</v>
      </c>
      <c r="C30" s="40">
        <v>2300000</v>
      </c>
      <c r="D30" s="40">
        <v>0</v>
      </c>
      <c r="E30" s="40">
        <v>4200000</v>
      </c>
      <c r="F30" s="40">
        <v>0</v>
      </c>
      <c r="G30" s="40">
        <f>3910000+765000</f>
        <v>4675000</v>
      </c>
      <c r="H30" s="40">
        <v>0</v>
      </c>
      <c r="I30" s="56">
        <v>6927460</v>
      </c>
      <c r="J30" s="40">
        <v>0</v>
      </c>
      <c r="K30" s="40">
        <v>0</v>
      </c>
      <c r="L30" s="40">
        <v>0</v>
      </c>
      <c r="N30" s="66">
        <v>1300000</v>
      </c>
      <c r="O30" s="65"/>
    </row>
    <row r="31" spans="1:15" ht="36.75" customHeight="1" x14ac:dyDescent="0.3">
      <c r="A31" s="46" t="s">
        <v>78</v>
      </c>
      <c r="B31" s="44" t="s">
        <v>87</v>
      </c>
      <c r="C31" s="40">
        <v>1000000</v>
      </c>
      <c r="D31" s="40"/>
      <c r="E31" s="40">
        <v>0</v>
      </c>
      <c r="F31" s="40"/>
      <c r="G31" s="40"/>
      <c r="H31" s="40"/>
      <c r="I31" s="56">
        <v>140000</v>
      </c>
      <c r="J31" s="40"/>
      <c r="K31" s="40"/>
      <c r="L31" s="40"/>
      <c r="N31" s="66"/>
      <c r="O31" s="65"/>
    </row>
    <row r="32" spans="1:15" ht="96" customHeight="1" x14ac:dyDescent="0.3">
      <c r="A32" s="46" t="s">
        <v>81</v>
      </c>
      <c r="B32" s="44" t="s">
        <v>82</v>
      </c>
      <c r="C32" s="40">
        <v>0</v>
      </c>
      <c r="D32" s="40"/>
      <c r="E32" s="40">
        <v>2800000</v>
      </c>
      <c r="F32" s="40"/>
      <c r="G32" s="40">
        <f>2105000+450000</f>
        <v>2555000</v>
      </c>
      <c r="H32" s="40"/>
      <c r="I32" s="40">
        <v>3050000</v>
      </c>
      <c r="J32" s="40"/>
      <c r="K32" s="40">
        <v>0</v>
      </c>
      <c r="L32" s="40"/>
      <c r="N32" s="66">
        <v>200000</v>
      </c>
      <c r="O32" s="65"/>
    </row>
    <row r="33" spans="1:15" ht="96" customHeight="1" x14ac:dyDescent="0.3">
      <c r="A33" s="46" t="s">
        <v>94</v>
      </c>
      <c r="B33" s="44" t="s">
        <v>95</v>
      </c>
      <c r="C33" s="40">
        <v>0</v>
      </c>
      <c r="D33" s="40">
        <v>0</v>
      </c>
      <c r="E33" s="40">
        <v>0</v>
      </c>
      <c r="F33" s="40">
        <v>0</v>
      </c>
      <c r="G33" s="40">
        <v>0</v>
      </c>
      <c r="H33" s="40">
        <v>0</v>
      </c>
      <c r="I33" s="40">
        <v>0</v>
      </c>
      <c r="J33" s="40">
        <v>0</v>
      </c>
      <c r="K33" s="40">
        <v>2000000</v>
      </c>
      <c r="L33" s="40">
        <v>0</v>
      </c>
      <c r="N33" s="66"/>
      <c r="O33" s="65"/>
    </row>
    <row r="34" spans="1:15" ht="96" customHeight="1" x14ac:dyDescent="0.3">
      <c r="A34" s="46" t="s">
        <v>96</v>
      </c>
      <c r="B34" s="44" t="s">
        <v>97</v>
      </c>
      <c r="C34" s="40">
        <v>0</v>
      </c>
      <c r="D34" s="40">
        <v>0</v>
      </c>
      <c r="E34" s="40">
        <v>0</v>
      </c>
      <c r="F34" s="40">
        <v>0</v>
      </c>
      <c r="G34" s="40">
        <v>0</v>
      </c>
      <c r="H34" s="40">
        <v>0</v>
      </c>
      <c r="I34" s="40">
        <v>0</v>
      </c>
      <c r="J34" s="40">
        <v>0</v>
      </c>
      <c r="K34" s="40">
        <v>70000</v>
      </c>
      <c r="L34" s="40">
        <v>0</v>
      </c>
      <c r="N34" s="66"/>
      <c r="O34" s="65"/>
    </row>
    <row r="35" spans="1:15" ht="96" customHeight="1" x14ac:dyDescent="0.3">
      <c r="A35" s="46" t="s">
        <v>98</v>
      </c>
      <c r="B35" s="44" t="s">
        <v>99</v>
      </c>
      <c r="C35" s="40">
        <v>0</v>
      </c>
      <c r="D35" s="40">
        <v>0</v>
      </c>
      <c r="E35" s="40">
        <v>0</v>
      </c>
      <c r="F35" s="40">
        <v>0</v>
      </c>
      <c r="G35" s="40">
        <v>0</v>
      </c>
      <c r="H35" s="40">
        <v>0</v>
      </c>
      <c r="I35" s="40">
        <v>0</v>
      </c>
      <c r="J35" s="40">
        <v>0</v>
      </c>
      <c r="K35" s="40">
        <v>400000</v>
      </c>
      <c r="L35" s="40">
        <v>0</v>
      </c>
      <c r="N35" s="66"/>
      <c r="O35" s="65"/>
    </row>
    <row r="36" spans="1:15" ht="96" customHeight="1" x14ac:dyDescent="0.3">
      <c r="A36" s="46" t="s">
        <v>100</v>
      </c>
      <c r="B36" s="44" t="s">
        <v>101</v>
      </c>
      <c r="C36" s="40">
        <v>0</v>
      </c>
      <c r="D36" s="40">
        <v>0</v>
      </c>
      <c r="E36" s="40">
        <v>0</v>
      </c>
      <c r="F36" s="40">
        <v>0</v>
      </c>
      <c r="G36" s="40">
        <v>0</v>
      </c>
      <c r="H36" s="40">
        <v>0</v>
      </c>
      <c r="I36" s="40">
        <v>0</v>
      </c>
      <c r="J36" s="40">
        <v>0</v>
      </c>
      <c r="K36" s="40">
        <v>1000000</v>
      </c>
      <c r="L36" s="40">
        <v>0</v>
      </c>
      <c r="N36" s="66"/>
      <c r="O36" s="65"/>
    </row>
    <row r="37" spans="1:15" ht="111.75" customHeight="1" x14ac:dyDescent="0.3">
      <c r="A37" s="46" t="s">
        <v>102</v>
      </c>
      <c r="B37" s="89" t="s">
        <v>110</v>
      </c>
      <c r="C37" s="90">
        <v>0</v>
      </c>
      <c r="D37" s="90">
        <v>0</v>
      </c>
      <c r="E37" s="90">
        <v>0</v>
      </c>
      <c r="F37" s="90">
        <v>0</v>
      </c>
      <c r="G37" s="90">
        <v>0</v>
      </c>
      <c r="H37" s="90">
        <v>0</v>
      </c>
      <c r="I37" s="90">
        <v>0</v>
      </c>
      <c r="J37" s="90">
        <v>0</v>
      </c>
      <c r="K37" s="90">
        <v>1000000</v>
      </c>
      <c r="L37" s="90">
        <v>0</v>
      </c>
      <c r="N37" s="66"/>
      <c r="O37" s="65"/>
    </row>
    <row r="38" spans="1:15" ht="96" customHeight="1" x14ac:dyDescent="0.3">
      <c r="A38" s="46" t="s">
        <v>103</v>
      </c>
      <c r="B38" s="44" t="s">
        <v>104</v>
      </c>
      <c r="C38" s="40">
        <v>0</v>
      </c>
      <c r="D38" s="40">
        <v>0</v>
      </c>
      <c r="E38" s="40">
        <v>0</v>
      </c>
      <c r="F38" s="40">
        <v>0</v>
      </c>
      <c r="G38" s="40">
        <v>0</v>
      </c>
      <c r="H38" s="40">
        <v>0</v>
      </c>
      <c r="I38" s="40">
        <v>0</v>
      </c>
      <c r="J38" s="40">
        <v>0</v>
      </c>
      <c r="K38" s="40">
        <v>1500000</v>
      </c>
      <c r="L38" s="40">
        <v>0</v>
      </c>
      <c r="N38" s="66"/>
      <c r="O38" s="65"/>
    </row>
    <row r="39" spans="1:15" ht="81" customHeight="1" x14ac:dyDescent="0.3">
      <c r="A39" s="46" t="s">
        <v>105</v>
      </c>
      <c r="B39" s="44" t="s">
        <v>106</v>
      </c>
      <c r="C39" s="40">
        <v>0</v>
      </c>
      <c r="D39" s="40">
        <v>0</v>
      </c>
      <c r="E39" s="40">
        <v>0</v>
      </c>
      <c r="F39" s="40">
        <v>0</v>
      </c>
      <c r="G39" s="40">
        <v>0</v>
      </c>
      <c r="H39" s="40">
        <v>0</v>
      </c>
      <c r="I39" s="40">
        <v>0</v>
      </c>
      <c r="J39" s="40">
        <v>0</v>
      </c>
      <c r="K39" s="40">
        <v>600000</v>
      </c>
      <c r="L39" s="40">
        <v>0</v>
      </c>
      <c r="N39" s="66"/>
      <c r="O39" s="65"/>
    </row>
    <row r="40" spans="1:15" ht="33.75" customHeight="1" x14ac:dyDescent="0.3">
      <c r="A40" s="46" t="s">
        <v>107</v>
      </c>
      <c r="B40" s="44" t="s">
        <v>87</v>
      </c>
      <c r="C40" s="40">
        <v>0</v>
      </c>
      <c r="D40" s="40">
        <v>0</v>
      </c>
      <c r="E40" s="40">
        <v>0</v>
      </c>
      <c r="F40" s="40">
        <v>0</v>
      </c>
      <c r="G40" s="40">
        <v>0</v>
      </c>
      <c r="H40" s="40">
        <v>0</v>
      </c>
      <c r="I40" s="40">
        <v>0</v>
      </c>
      <c r="J40" s="40">
        <v>0</v>
      </c>
      <c r="K40" s="40">
        <v>130000</v>
      </c>
      <c r="L40" s="40">
        <v>0</v>
      </c>
      <c r="N40" s="66"/>
      <c r="O40" s="65"/>
    </row>
    <row r="41" spans="1:15" ht="96" customHeight="1" x14ac:dyDescent="0.3">
      <c r="A41" s="46" t="s">
        <v>108</v>
      </c>
      <c r="B41" s="44" t="s">
        <v>109</v>
      </c>
      <c r="C41" s="40">
        <v>0</v>
      </c>
      <c r="D41" s="40">
        <v>0</v>
      </c>
      <c r="E41" s="40">
        <v>0</v>
      </c>
      <c r="F41" s="40">
        <v>0</v>
      </c>
      <c r="G41" s="40">
        <v>0</v>
      </c>
      <c r="H41" s="40">
        <v>0</v>
      </c>
      <c r="I41" s="40">
        <v>0</v>
      </c>
      <c r="J41" s="40">
        <v>0</v>
      </c>
      <c r="K41" s="40">
        <v>3300000</v>
      </c>
      <c r="L41" s="40">
        <v>0</v>
      </c>
      <c r="N41" s="66"/>
      <c r="O41" s="65"/>
    </row>
    <row r="42" spans="1:15" ht="18" customHeight="1" x14ac:dyDescent="0.3">
      <c r="A42" s="38" t="s">
        <v>44</v>
      </c>
      <c r="B42" s="47" t="s">
        <v>45</v>
      </c>
      <c r="C42" s="43">
        <f>C43+C44+C45</f>
        <v>0</v>
      </c>
      <c r="D42" s="43">
        <f t="shared" ref="D42:K42" si="4">D43+D44+D45</f>
        <v>0</v>
      </c>
      <c r="E42" s="43">
        <f t="shared" si="4"/>
        <v>0</v>
      </c>
      <c r="F42" s="43">
        <f t="shared" si="4"/>
        <v>0</v>
      </c>
      <c r="G42" s="43">
        <f t="shared" si="4"/>
        <v>0</v>
      </c>
      <c r="H42" s="43">
        <f t="shared" si="4"/>
        <v>1586070</v>
      </c>
      <c r="I42" s="43">
        <f t="shared" si="4"/>
        <v>0</v>
      </c>
      <c r="J42" s="43">
        <f t="shared" si="4"/>
        <v>256800</v>
      </c>
      <c r="K42" s="43">
        <f t="shared" si="4"/>
        <v>0</v>
      </c>
      <c r="L42" s="43">
        <v>0</v>
      </c>
      <c r="N42" s="65"/>
      <c r="O42" s="65"/>
    </row>
    <row r="43" spans="1:15" ht="25.5" customHeight="1" x14ac:dyDescent="0.3">
      <c r="A43" s="45" t="s">
        <v>46</v>
      </c>
      <c r="B43" s="44" t="s">
        <v>71</v>
      </c>
      <c r="C43" s="40">
        <v>0</v>
      </c>
      <c r="D43" s="40">
        <v>0</v>
      </c>
      <c r="E43" s="40">
        <v>0</v>
      </c>
      <c r="F43" s="40">
        <v>0</v>
      </c>
      <c r="G43" s="40">
        <v>0</v>
      </c>
      <c r="H43" s="40">
        <v>0</v>
      </c>
      <c r="I43" s="40">
        <v>0</v>
      </c>
      <c r="J43" s="40">
        <v>0</v>
      </c>
      <c r="K43" s="40">
        <v>0</v>
      </c>
      <c r="L43" s="40">
        <v>0</v>
      </c>
      <c r="N43" s="65"/>
      <c r="O43" s="65"/>
    </row>
    <row r="44" spans="1:15" ht="24" customHeight="1" x14ac:dyDescent="0.3">
      <c r="A44" s="45" t="s">
        <v>47</v>
      </c>
      <c r="B44" s="44" t="s">
        <v>73</v>
      </c>
      <c r="C44" s="40">
        <v>0</v>
      </c>
      <c r="D44" s="40">
        <v>0</v>
      </c>
      <c r="E44" s="40">
        <v>0</v>
      </c>
      <c r="F44" s="40">
        <v>0</v>
      </c>
      <c r="G44" s="40">
        <v>0</v>
      </c>
      <c r="H44" s="40">
        <v>0</v>
      </c>
      <c r="I44" s="40">
        <v>0</v>
      </c>
      <c r="J44" s="40">
        <v>0</v>
      </c>
      <c r="K44" s="40">
        <v>0</v>
      </c>
      <c r="L44" s="40">
        <v>0</v>
      </c>
      <c r="N44" s="65"/>
      <c r="O44" s="65"/>
    </row>
    <row r="45" spans="1:15" ht="23.25" customHeight="1" x14ac:dyDescent="0.3">
      <c r="A45" s="45" t="s">
        <v>72</v>
      </c>
      <c r="B45" s="44" t="s">
        <v>12</v>
      </c>
      <c r="C45" s="40">
        <v>0</v>
      </c>
      <c r="D45" s="40">
        <v>0</v>
      </c>
      <c r="E45" s="40">
        <v>0</v>
      </c>
      <c r="F45" s="40"/>
      <c r="G45" s="40">
        <v>0</v>
      </c>
      <c r="H45" s="40">
        <f>1592335-6265</f>
        <v>1586070</v>
      </c>
      <c r="I45" s="40">
        <v>0</v>
      </c>
      <c r="J45" s="40">
        <v>256800</v>
      </c>
      <c r="K45" s="40">
        <v>0</v>
      </c>
      <c r="L45" s="40">
        <v>0</v>
      </c>
      <c r="N45" s="65"/>
      <c r="O45" s="65"/>
    </row>
    <row r="46" spans="1:15" ht="35.25" customHeight="1" thickBot="1" x14ac:dyDescent="0.3">
      <c r="A46" s="99" t="s">
        <v>114</v>
      </c>
      <c r="B46" s="100"/>
      <c r="C46" s="100"/>
      <c r="D46" s="100"/>
      <c r="E46" s="100"/>
      <c r="F46" s="100"/>
      <c r="G46" s="100"/>
      <c r="H46" s="100"/>
      <c r="I46" s="100"/>
      <c r="J46" s="100"/>
      <c r="K46" s="100"/>
      <c r="L46" s="101"/>
      <c r="N46" s="65"/>
      <c r="O46" s="65"/>
    </row>
    <row r="47" spans="1:15" ht="16.5" thickBot="1" x14ac:dyDescent="0.3">
      <c r="A47" s="96" t="s">
        <v>66</v>
      </c>
      <c r="B47" s="97"/>
      <c r="C47" s="15">
        <f>C48+C56</f>
        <v>2500000</v>
      </c>
      <c r="D47" s="15">
        <f t="shared" ref="D47:K47" si="5">D48+D56</f>
        <v>0</v>
      </c>
      <c r="E47" s="15">
        <f t="shared" si="5"/>
        <v>2000000</v>
      </c>
      <c r="F47" s="15">
        <f t="shared" si="5"/>
        <v>3250000</v>
      </c>
      <c r="G47" s="15">
        <f t="shared" si="5"/>
        <v>2000000</v>
      </c>
      <c r="H47" s="15">
        <f t="shared" si="5"/>
        <v>0</v>
      </c>
      <c r="I47" s="15">
        <f>I48+I56</f>
        <v>768200</v>
      </c>
      <c r="J47" s="15">
        <f t="shared" si="5"/>
        <v>242729</v>
      </c>
      <c r="K47" s="15">
        <f t="shared" si="5"/>
        <v>2325800</v>
      </c>
      <c r="L47" s="16">
        <v>0</v>
      </c>
      <c r="N47" s="65"/>
      <c r="O47" s="65"/>
    </row>
    <row r="48" spans="1:15" ht="16.5" thickBot="1" x14ac:dyDescent="0.3">
      <c r="A48" s="17" t="s">
        <v>48</v>
      </c>
      <c r="B48" s="18" t="s">
        <v>33</v>
      </c>
      <c r="C48" s="19">
        <f>C49+C50+C51+C52+C53+C54+C55</f>
        <v>2500000</v>
      </c>
      <c r="D48" s="19">
        <f t="shared" ref="D48:L48" si="6">D49+D50+D51+D52+D53+D54+D55</f>
        <v>0</v>
      </c>
      <c r="E48" s="19">
        <f t="shared" si="6"/>
        <v>2000000</v>
      </c>
      <c r="F48" s="19">
        <f t="shared" si="6"/>
        <v>0</v>
      </c>
      <c r="G48" s="19">
        <f t="shared" si="6"/>
        <v>2000000</v>
      </c>
      <c r="H48" s="19">
        <f t="shared" si="6"/>
        <v>0</v>
      </c>
      <c r="I48" s="19">
        <f t="shared" si="6"/>
        <v>768200</v>
      </c>
      <c r="J48" s="19">
        <f t="shared" si="6"/>
        <v>0</v>
      </c>
      <c r="K48" s="19">
        <f t="shared" si="6"/>
        <v>2325800</v>
      </c>
      <c r="L48" s="20">
        <f t="shared" si="6"/>
        <v>0</v>
      </c>
      <c r="N48" s="65"/>
      <c r="O48" s="65"/>
    </row>
    <row r="49" spans="1:17" x14ac:dyDescent="0.25">
      <c r="A49" s="23" t="s">
        <v>49</v>
      </c>
      <c r="B49" s="5" t="s">
        <v>4</v>
      </c>
      <c r="C49" s="7">
        <v>729600</v>
      </c>
      <c r="D49" s="7"/>
      <c r="E49" s="10">
        <v>580400</v>
      </c>
      <c r="F49" s="29"/>
      <c r="G49" s="29">
        <v>999500</v>
      </c>
      <c r="H49" s="29"/>
      <c r="I49" s="29">
        <v>660222</v>
      </c>
      <c r="J49" s="29"/>
      <c r="K49" s="29">
        <v>684200</v>
      </c>
      <c r="L49" s="30"/>
      <c r="N49" s="65"/>
      <c r="O49" s="65"/>
    </row>
    <row r="50" spans="1:17" ht="44.25" customHeight="1" x14ac:dyDescent="0.25">
      <c r="A50" s="24" t="s">
        <v>50</v>
      </c>
      <c r="B50" s="2" t="s">
        <v>5</v>
      </c>
      <c r="C50" s="8">
        <v>187200</v>
      </c>
      <c r="D50" s="11"/>
      <c r="E50" s="10">
        <v>0</v>
      </c>
      <c r="F50" s="31"/>
      <c r="G50" s="29">
        <v>0</v>
      </c>
      <c r="H50" s="31"/>
      <c r="I50" s="31">
        <v>0</v>
      </c>
      <c r="J50" s="31"/>
      <c r="K50" s="31">
        <v>0</v>
      </c>
      <c r="L50" s="32"/>
      <c r="N50" s="65"/>
      <c r="O50" s="65"/>
    </row>
    <row r="51" spans="1:17" ht="24.75" customHeight="1" x14ac:dyDescent="0.25">
      <c r="A51" s="24" t="s">
        <v>51</v>
      </c>
      <c r="B51" s="2" t="s">
        <v>6</v>
      </c>
      <c r="C51" s="8">
        <v>212300</v>
      </c>
      <c r="D51" s="11"/>
      <c r="E51" s="10">
        <v>0</v>
      </c>
      <c r="F51" s="31"/>
      <c r="G51" s="29">
        <v>0</v>
      </c>
      <c r="H51" s="31"/>
      <c r="I51" s="31">
        <v>0</v>
      </c>
      <c r="J51" s="31"/>
      <c r="K51" s="31">
        <v>0</v>
      </c>
      <c r="L51" s="32"/>
      <c r="N51" s="65"/>
      <c r="O51" s="65"/>
    </row>
    <row r="52" spans="1:17" ht="67.5" customHeight="1" x14ac:dyDescent="0.25">
      <c r="A52" s="24" t="s">
        <v>52</v>
      </c>
      <c r="B52" s="2" t="s">
        <v>7</v>
      </c>
      <c r="C52" s="8">
        <v>243800</v>
      </c>
      <c r="D52" s="11"/>
      <c r="E52" s="10">
        <v>99600</v>
      </c>
      <c r="F52" s="31"/>
      <c r="G52" s="29">
        <v>103000</v>
      </c>
      <c r="H52" s="31"/>
      <c r="I52" s="31">
        <v>107978</v>
      </c>
      <c r="J52" s="31"/>
      <c r="K52" s="31">
        <v>141600</v>
      </c>
      <c r="L52" s="32"/>
      <c r="N52" s="65"/>
      <c r="O52" s="65"/>
    </row>
    <row r="53" spans="1:17" ht="18.75" customHeight="1" x14ac:dyDescent="0.25">
      <c r="A53" s="24" t="s">
        <v>53</v>
      </c>
      <c r="B53" s="2" t="s">
        <v>8</v>
      </c>
      <c r="C53" s="11">
        <v>1127100</v>
      </c>
      <c r="D53" s="11"/>
      <c r="E53" s="10">
        <v>1320000</v>
      </c>
      <c r="F53" s="31"/>
      <c r="G53" s="29">
        <v>897500</v>
      </c>
      <c r="H53" s="31"/>
      <c r="I53" s="31">
        <v>0</v>
      </c>
      <c r="J53" s="31"/>
      <c r="K53" s="31">
        <v>0</v>
      </c>
      <c r="L53" s="32"/>
      <c r="N53" s="65"/>
      <c r="O53" s="67">
        <f>K48-K53</f>
        <v>2325800</v>
      </c>
    </row>
    <row r="54" spans="1:17" x14ac:dyDescent="0.25">
      <c r="A54" s="24" t="s">
        <v>54</v>
      </c>
      <c r="B54" s="2" t="s">
        <v>9</v>
      </c>
      <c r="C54" s="11"/>
      <c r="D54" s="11"/>
      <c r="E54" s="8"/>
      <c r="F54" s="31"/>
      <c r="G54" s="31"/>
      <c r="H54" s="31"/>
      <c r="I54" s="31"/>
      <c r="J54" s="31"/>
      <c r="K54" s="31"/>
      <c r="L54" s="32"/>
      <c r="N54" s="65"/>
      <c r="O54" s="65"/>
    </row>
    <row r="55" spans="1:17" ht="16.5" thickBot="1" x14ac:dyDescent="0.3">
      <c r="A55" s="24" t="s">
        <v>55</v>
      </c>
      <c r="B55" s="6" t="s">
        <v>111</v>
      </c>
      <c r="C55" s="9"/>
      <c r="D55" s="9"/>
      <c r="E55" s="9"/>
      <c r="F55" s="12"/>
      <c r="G55" s="12"/>
      <c r="H55" s="12"/>
      <c r="I55" s="12"/>
      <c r="J55" s="12"/>
      <c r="K55" s="12">
        <v>1500000</v>
      </c>
      <c r="L55" s="13"/>
      <c r="N55" s="65"/>
      <c r="O55" s="67">
        <f>K48-K53</f>
        <v>2325800</v>
      </c>
      <c r="Q55" s="57"/>
    </row>
    <row r="56" spans="1:17" x14ac:dyDescent="0.25">
      <c r="A56" s="33" t="s">
        <v>56</v>
      </c>
      <c r="B56" s="34" t="s">
        <v>45</v>
      </c>
      <c r="C56" s="35">
        <f>C57+C58</f>
        <v>0</v>
      </c>
      <c r="D56" s="35">
        <f t="shared" ref="D56:K56" si="7">D57+D58</f>
        <v>0</v>
      </c>
      <c r="E56" s="35">
        <f t="shared" si="7"/>
        <v>0</v>
      </c>
      <c r="F56" s="35">
        <f t="shared" si="7"/>
        <v>3250000</v>
      </c>
      <c r="G56" s="35">
        <f t="shared" si="7"/>
        <v>0</v>
      </c>
      <c r="H56" s="35">
        <f t="shared" si="7"/>
        <v>0</v>
      </c>
      <c r="I56" s="35">
        <f>I57+I58+I59</f>
        <v>0</v>
      </c>
      <c r="J56" s="35">
        <f>J57+J58+J59</f>
        <v>242729</v>
      </c>
      <c r="K56" s="35">
        <f t="shared" si="7"/>
        <v>0</v>
      </c>
      <c r="L56" s="36">
        <v>0</v>
      </c>
      <c r="N56" s="65"/>
      <c r="O56" s="65"/>
    </row>
    <row r="57" spans="1:17" ht="30" x14ac:dyDescent="0.25">
      <c r="A57" s="37" t="s">
        <v>57</v>
      </c>
      <c r="B57" s="4" t="s">
        <v>13</v>
      </c>
      <c r="C57" s="8"/>
      <c r="D57" s="8">
        <v>0</v>
      </c>
      <c r="E57" s="8"/>
      <c r="F57" s="31">
        <v>2000000</v>
      </c>
      <c r="G57" s="31"/>
      <c r="H57" s="31">
        <v>0</v>
      </c>
      <c r="I57" s="31"/>
      <c r="J57" s="31">
        <v>0</v>
      </c>
      <c r="K57" s="31"/>
      <c r="L57" s="32">
        <v>0</v>
      </c>
      <c r="N57" s="65"/>
      <c r="O57" s="65"/>
    </row>
    <row r="58" spans="1:17" ht="26.25" customHeight="1" x14ac:dyDescent="0.25">
      <c r="A58" s="22" t="s">
        <v>58</v>
      </c>
      <c r="B58" s="6" t="s">
        <v>14</v>
      </c>
      <c r="C58" s="14"/>
      <c r="D58" s="14"/>
      <c r="E58" s="9"/>
      <c r="F58" s="12">
        <v>1250000</v>
      </c>
      <c r="G58" s="12"/>
      <c r="H58" s="12"/>
      <c r="I58" s="12"/>
      <c r="J58" s="12"/>
      <c r="K58" s="12"/>
      <c r="L58" s="13" t="s">
        <v>112</v>
      </c>
      <c r="N58" s="65"/>
      <c r="O58" s="65"/>
    </row>
    <row r="59" spans="1:17" ht="26.25" customHeight="1" x14ac:dyDescent="0.25">
      <c r="A59" s="58" t="s">
        <v>93</v>
      </c>
      <c r="B59" s="4" t="s">
        <v>12</v>
      </c>
      <c r="C59" s="11"/>
      <c r="D59" s="11"/>
      <c r="E59" s="8"/>
      <c r="F59" s="31"/>
      <c r="G59" s="31"/>
      <c r="H59" s="31"/>
      <c r="I59" s="31"/>
      <c r="J59" s="31">
        <v>242729</v>
      </c>
      <c r="K59" s="31"/>
      <c r="L59" s="31"/>
      <c r="N59" s="65"/>
      <c r="O59" s="65"/>
    </row>
    <row r="60" spans="1:17" ht="28.5" customHeight="1" thickBot="1" x14ac:dyDescent="0.3">
      <c r="A60" s="99" t="s">
        <v>67</v>
      </c>
      <c r="B60" s="100"/>
      <c r="C60" s="100"/>
      <c r="D60" s="100"/>
      <c r="E60" s="100"/>
      <c r="F60" s="100"/>
      <c r="G60" s="100"/>
      <c r="H60" s="100"/>
      <c r="I60" s="100"/>
      <c r="J60" s="100"/>
      <c r="K60" s="100"/>
      <c r="L60" s="101"/>
      <c r="N60" s="65"/>
      <c r="O60" s="65"/>
    </row>
    <row r="61" spans="1:17" ht="16.5" thickBot="1" x14ac:dyDescent="0.3">
      <c r="A61" s="96" t="s">
        <v>68</v>
      </c>
      <c r="B61" s="97"/>
      <c r="C61" s="15">
        <f>C62</f>
        <v>3000000</v>
      </c>
      <c r="D61" s="15">
        <f t="shared" ref="D61:L61" si="8">D62</f>
        <v>0</v>
      </c>
      <c r="E61" s="15">
        <f t="shared" si="8"/>
        <v>2000000</v>
      </c>
      <c r="F61" s="15">
        <f t="shared" si="8"/>
        <v>0</v>
      </c>
      <c r="G61" s="15">
        <f t="shared" si="8"/>
        <v>5350000</v>
      </c>
      <c r="H61" s="15">
        <f t="shared" si="8"/>
        <v>0</v>
      </c>
      <c r="I61" s="15">
        <f t="shared" si="8"/>
        <v>6937421</v>
      </c>
      <c r="J61" s="15">
        <f t="shared" si="8"/>
        <v>0</v>
      </c>
      <c r="K61" s="15">
        <f t="shared" si="8"/>
        <v>3000000</v>
      </c>
      <c r="L61" s="16">
        <f t="shared" si="8"/>
        <v>0</v>
      </c>
      <c r="N61" s="65"/>
      <c r="O61" s="65"/>
    </row>
    <row r="62" spans="1:17" ht="28.5" customHeight="1" thickBot="1" x14ac:dyDescent="0.3">
      <c r="A62" s="17" t="s">
        <v>59</v>
      </c>
      <c r="B62" s="18" t="s">
        <v>60</v>
      </c>
      <c r="C62" s="19">
        <f>C63+C64+C65+C66</f>
        <v>3000000</v>
      </c>
      <c r="D62" s="19">
        <f t="shared" ref="D62:L62" si="9">D63+D64+D65+D66</f>
        <v>0</v>
      </c>
      <c r="E62" s="19">
        <f t="shared" si="9"/>
        <v>2000000</v>
      </c>
      <c r="F62" s="19">
        <f t="shared" si="9"/>
        <v>0</v>
      </c>
      <c r="G62" s="19">
        <f t="shared" si="9"/>
        <v>5350000</v>
      </c>
      <c r="H62" s="19">
        <f t="shared" si="9"/>
        <v>0</v>
      </c>
      <c r="I62" s="19">
        <f t="shared" si="9"/>
        <v>6937421</v>
      </c>
      <c r="J62" s="19">
        <f t="shared" si="9"/>
        <v>0</v>
      </c>
      <c r="K62" s="19">
        <f t="shared" si="9"/>
        <v>3000000</v>
      </c>
      <c r="L62" s="20">
        <f t="shared" si="9"/>
        <v>0</v>
      </c>
      <c r="N62" s="67"/>
      <c r="O62" s="65"/>
    </row>
    <row r="63" spans="1:17" ht="120" customHeight="1" x14ac:dyDescent="0.25">
      <c r="A63" s="59" t="s">
        <v>61</v>
      </c>
      <c r="B63" s="60" t="s">
        <v>75</v>
      </c>
      <c r="C63" s="10">
        <v>102900</v>
      </c>
      <c r="D63" s="10"/>
      <c r="E63" s="10">
        <v>62000</v>
      </c>
      <c r="F63" s="29"/>
      <c r="G63" s="25">
        <v>714000</v>
      </c>
      <c r="H63" s="25"/>
      <c r="I63" s="25">
        <v>981388</v>
      </c>
      <c r="J63" s="25"/>
      <c r="K63" s="25">
        <v>128000</v>
      </c>
      <c r="L63" s="26"/>
      <c r="N63" s="67">
        <v>83334</v>
      </c>
      <c r="O63" s="67">
        <v>126126</v>
      </c>
    </row>
    <row r="64" spans="1:17" ht="83.25" customHeight="1" x14ac:dyDescent="0.25">
      <c r="A64" s="59" t="s">
        <v>62</v>
      </c>
      <c r="B64" s="4" t="s">
        <v>79</v>
      </c>
      <c r="C64" s="8">
        <v>475950</v>
      </c>
      <c r="D64" s="61"/>
      <c r="E64" s="8">
        <v>1080000</v>
      </c>
      <c r="F64" s="27"/>
      <c r="G64" s="27">
        <v>3220800</v>
      </c>
      <c r="H64" s="27"/>
      <c r="I64" s="27">
        <v>3770505</v>
      </c>
      <c r="J64" s="27"/>
      <c r="K64" s="27">
        <v>1233844</v>
      </c>
      <c r="L64" s="28"/>
      <c r="N64" s="67">
        <v>307584</v>
      </c>
      <c r="O64" s="67">
        <v>502817</v>
      </c>
    </row>
    <row r="65" spans="1:15" ht="222.75" customHeight="1" x14ac:dyDescent="0.25">
      <c r="A65" s="62" t="s">
        <v>63</v>
      </c>
      <c r="B65" s="4" t="s">
        <v>76</v>
      </c>
      <c r="C65" s="8">
        <v>855150</v>
      </c>
      <c r="D65" s="61"/>
      <c r="E65" s="8">
        <v>84000</v>
      </c>
      <c r="F65" s="27"/>
      <c r="G65" s="27">
        <v>794100</v>
      </c>
      <c r="H65" s="27"/>
      <c r="I65" s="27">
        <v>1344446</v>
      </c>
      <c r="J65" s="27"/>
      <c r="K65" s="27">
        <v>738156</v>
      </c>
      <c r="L65" s="28"/>
      <c r="N65" s="67">
        <v>128414</v>
      </c>
      <c r="O65" s="67">
        <v>266480</v>
      </c>
    </row>
    <row r="66" spans="1:15" ht="230.25" customHeight="1" thickBot="1" x14ac:dyDescent="0.3">
      <c r="A66" s="59" t="s">
        <v>64</v>
      </c>
      <c r="B66" s="6" t="s">
        <v>77</v>
      </c>
      <c r="C66" s="9">
        <v>1566000</v>
      </c>
      <c r="D66" s="68"/>
      <c r="E66" s="9">
        <v>774000</v>
      </c>
      <c r="F66" s="69"/>
      <c r="G66" s="69">
        <v>621100</v>
      </c>
      <c r="H66" s="69"/>
      <c r="I66" s="69">
        <v>841082</v>
      </c>
      <c r="J66" s="69"/>
      <c r="K66" s="69">
        <v>900000</v>
      </c>
      <c r="L66" s="70"/>
      <c r="N66" s="67">
        <v>41016</v>
      </c>
      <c r="O66" s="67">
        <v>173568</v>
      </c>
    </row>
    <row r="67" spans="1:15" ht="39.75" customHeight="1" thickBot="1" x14ac:dyDescent="0.3">
      <c r="A67" s="103" t="s">
        <v>117</v>
      </c>
      <c r="B67" s="104"/>
      <c r="C67" s="104"/>
      <c r="D67" s="104"/>
      <c r="E67" s="104"/>
      <c r="F67" s="104"/>
      <c r="G67" s="104"/>
      <c r="H67" s="104"/>
      <c r="I67" s="104"/>
      <c r="J67" s="104"/>
      <c r="K67" s="104"/>
      <c r="L67" s="105"/>
      <c r="N67" s="67"/>
      <c r="O67" s="67"/>
    </row>
    <row r="68" spans="1:15" ht="17.25" customHeight="1" thickBot="1" x14ac:dyDescent="0.3">
      <c r="A68" s="106" t="s">
        <v>118</v>
      </c>
      <c r="B68" s="107"/>
      <c r="C68" s="81"/>
      <c r="D68" s="81"/>
      <c r="E68" s="81"/>
      <c r="F68" s="81"/>
      <c r="G68" s="81"/>
      <c r="H68" s="81"/>
      <c r="I68" s="81"/>
      <c r="J68" s="81"/>
      <c r="K68" s="88">
        <v>1000000</v>
      </c>
      <c r="L68" s="82"/>
      <c r="N68" s="67"/>
      <c r="O68" s="67"/>
    </row>
    <row r="69" spans="1:15" ht="45" customHeight="1" thickBot="1" x14ac:dyDescent="0.3">
      <c r="A69" s="83" t="s">
        <v>119</v>
      </c>
      <c r="B69" s="84" t="s">
        <v>32</v>
      </c>
      <c r="C69" s="85">
        <v>0</v>
      </c>
      <c r="D69" s="85">
        <v>0</v>
      </c>
      <c r="E69" s="85">
        <v>0</v>
      </c>
      <c r="F69" s="85">
        <v>0</v>
      </c>
      <c r="G69" s="85">
        <v>0</v>
      </c>
      <c r="H69" s="85">
        <v>0</v>
      </c>
      <c r="I69" s="85">
        <v>0</v>
      </c>
      <c r="J69" s="85">
        <v>0</v>
      </c>
      <c r="K69" s="87">
        <v>1000000</v>
      </c>
      <c r="L69" s="86">
        <v>0</v>
      </c>
      <c r="N69" s="67"/>
      <c r="O69" s="67"/>
    </row>
    <row r="70" spans="1:15" ht="45" customHeight="1" x14ac:dyDescent="0.25">
      <c r="A70" s="80" t="s">
        <v>120</v>
      </c>
      <c r="B70" s="60" t="s">
        <v>121</v>
      </c>
      <c r="C70" s="77">
        <v>0</v>
      </c>
      <c r="D70" s="78">
        <v>0</v>
      </c>
      <c r="E70" s="77">
        <v>0</v>
      </c>
      <c r="F70" s="79">
        <v>0</v>
      </c>
      <c r="G70" s="79">
        <v>0</v>
      </c>
      <c r="H70" s="79">
        <v>0</v>
      </c>
      <c r="I70" s="79">
        <v>0</v>
      </c>
      <c r="J70" s="79">
        <v>0</v>
      </c>
      <c r="K70" s="79">
        <v>1000000</v>
      </c>
      <c r="L70" s="79">
        <v>0</v>
      </c>
      <c r="N70" s="67"/>
      <c r="O70" s="67"/>
    </row>
    <row r="71" spans="1:15" ht="14.25" customHeight="1" thickBot="1" x14ac:dyDescent="0.3">
      <c r="A71" s="71"/>
      <c r="B71" s="72"/>
      <c r="C71" s="73"/>
      <c r="D71" s="74"/>
      <c r="E71" s="74"/>
      <c r="F71" s="75"/>
      <c r="G71" s="75"/>
      <c r="H71" s="75"/>
      <c r="I71" s="75"/>
      <c r="J71" s="75"/>
      <c r="K71" s="75"/>
      <c r="L71" s="76"/>
      <c r="N71" s="65"/>
      <c r="O71" s="65"/>
    </row>
    <row r="72" spans="1:15" x14ac:dyDescent="0.25">
      <c r="B72" s="3"/>
      <c r="C72" s="1"/>
      <c r="D72" s="1"/>
      <c r="E72" s="1"/>
    </row>
    <row r="73" spans="1:15" ht="18.75" x14ac:dyDescent="0.3">
      <c r="B73" s="91" t="s">
        <v>80</v>
      </c>
      <c r="C73" s="91"/>
      <c r="D73" s="91"/>
      <c r="E73" s="91"/>
      <c r="F73" s="91"/>
      <c r="G73" s="91"/>
      <c r="H73" s="91"/>
      <c r="I73" s="91"/>
      <c r="J73" s="91"/>
      <c r="K73" s="91"/>
      <c r="L73" s="91"/>
    </row>
    <row r="74" spans="1:15" x14ac:dyDescent="0.25">
      <c r="B74" s="1"/>
      <c r="C74" s="1"/>
      <c r="D74" s="1"/>
      <c r="E74" s="1"/>
    </row>
    <row r="75" spans="1:15" x14ac:dyDescent="0.25">
      <c r="B75" s="1"/>
      <c r="C75" s="1"/>
      <c r="D75" s="1"/>
      <c r="E75" s="1"/>
    </row>
  </sheetData>
  <mergeCells count="23">
    <mergeCell ref="B2:L2"/>
    <mergeCell ref="B3:L3"/>
    <mergeCell ref="C7:L7"/>
    <mergeCell ref="C8:D8"/>
    <mergeCell ref="E8:F8"/>
    <mergeCell ref="G8:H8"/>
    <mergeCell ref="I8:J8"/>
    <mergeCell ref="K8:L8"/>
    <mergeCell ref="B6:L6"/>
    <mergeCell ref="H4:L4"/>
    <mergeCell ref="B73:L73"/>
    <mergeCell ref="H5:L5"/>
    <mergeCell ref="A10:B10"/>
    <mergeCell ref="B7:B9"/>
    <mergeCell ref="A7:A9"/>
    <mergeCell ref="A47:B47"/>
    <mergeCell ref="A61:B61"/>
    <mergeCell ref="A12:B12"/>
    <mergeCell ref="A46:L46"/>
    <mergeCell ref="A11:L11"/>
    <mergeCell ref="A60:L60"/>
    <mergeCell ref="A67:L67"/>
    <mergeCell ref="A68:B68"/>
  </mergeCells>
  <pageMargins left="0.56000000000000005" right="0.2" top="0.39370078740157483" bottom="0.26" header="0.31496062992125984" footer="0"/>
  <pageSetup paperSize="9" scale="60" fitToHeight="6" orientation="landscape" useFirstPageNumber="1"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ДОДАТОК ДО ПРОГРАМИ</vt:lpstr>
      <vt:lpstr>'ДОДАТОК ДО ПРОГРАМИ'!Область_друку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2025-06-11T06:04:06Z</cp:lastPrinted>
  <dcterms:created xsi:type="dcterms:W3CDTF">2021-11-22T09:44:53Z</dcterms:created>
  <dcterms:modified xsi:type="dcterms:W3CDTF">2026-03-24T08:05:34Z</dcterms:modified>
</cp:coreProperties>
</file>