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СЕСІЯ 2025\05.09.2025 ПМСД БСП\"/>
    </mc:Choice>
  </mc:AlternateContent>
  <bookViews>
    <workbookView xWindow="0" yWindow="0" windowWidth="28800" windowHeight="11775"/>
  </bookViews>
  <sheets>
    <sheet name="ДОДАТОК ДО ПРОГРАМИ" sheetId="1" r:id="rId1"/>
  </sheets>
  <definedNames>
    <definedName name="_xlnm.Print_Area" localSheetId="0">'ДОДАТОК ДО ПРОГРАМИ'!$A$2:$L$59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10" i="1" l="1"/>
  <c r="I32" i="1"/>
  <c r="I27" i="1"/>
  <c r="I25" i="1"/>
  <c r="I23" i="1"/>
  <c r="I54" i="1" l="1"/>
  <c r="I56" i="1" l="1"/>
  <c r="I55" i="1"/>
  <c r="I53" i="1"/>
  <c r="I17" i="1"/>
  <c r="N21" i="1" l="1"/>
  <c r="I20" i="1"/>
  <c r="G32" i="1" l="1"/>
  <c r="G30" i="1"/>
  <c r="G29" i="1"/>
  <c r="G28" i="1"/>
  <c r="G27" i="1"/>
  <c r="G25" i="1"/>
  <c r="G24" i="1"/>
  <c r="G23" i="1"/>
  <c r="G22" i="1"/>
  <c r="G18" i="1" l="1"/>
  <c r="H36" i="1"/>
  <c r="H20" i="1" l="1"/>
  <c r="J20" i="1"/>
  <c r="K20" i="1"/>
  <c r="L20" i="1"/>
  <c r="G20" i="1"/>
  <c r="E20" i="1" l="1"/>
  <c r="C20" i="1"/>
  <c r="K13" i="1" l="1"/>
  <c r="D33" i="1" l="1"/>
  <c r="E33" i="1"/>
  <c r="F33" i="1"/>
  <c r="G33" i="1"/>
  <c r="H33" i="1"/>
  <c r="I33" i="1"/>
  <c r="J33" i="1"/>
  <c r="K33" i="1"/>
  <c r="L33" i="1"/>
  <c r="C33" i="1"/>
  <c r="D52" i="1" l="1"/>
  <c r="D51" i="1" s="1"/>
  <c r="E52" i="1"/>
  <c r="E51" i="1" s="1"/>
  <c r="F52" i="1"/>
  <c r="F51" i="1" s="1"/>
  <c r="G52" i="1"/>
  <c r="G51" i="1" s="1"/>
  <c r="H52" i="1"/>
  <c r="H51" i="1" s="1"/>
  <c r="I52" i="1"/>
  <c r="I51" i="1" s="1"/>
  <c r="J52" i="1"/>
  <c r="J51" i="1" s="1"/>
  <c r="K52" i="1"/>
  <c r="K51" i="1" s="1"/>
  <c r="L52" i="1"/>
  <c r="L51" i="1" s="1"/>
  <c r="D47" i="1"/>
  <c r="E47" i="1"/>
  <c r="F47" i="1"/>
  <c r="G47" i="1"/>
  <c r="H47" i="1"/>
  <c r="I47" i="1"/>
  <c r="J47" i="1"/>
  <c r="K47" i="1"/>
  <c r="L47" i="1"/>
  <c r="D39" i="1"/>
  <c r="E39" i="1"/>
  <c r="F39" i="1"/>
  <c r="G39" i="1"/>
  <c r="H39" i="1"/>
  <c r="I39" i="1"/>
  <c r="J39" i="1"/>
  <c r="K39" i="1"/>
  <c r="L39" i="1"/>
  <c r="D20" i="1"/>
  <c r="F20" i="1"/>
  <c r="K12" i="1"/>
  <c r="D13" i="1"/>
  <c r="E13" i="1"/>
  <c r="F13" i="1"/>
  <c r="G13" i="1"/>
  <c r="H13" i="1"/>
  <c r="I13" i="1"/>
  <c r="J13" i="1"/>
  <c r="L13" i="1"/>
  <c r="C52" i="1"/>
  <c r="C51" i="1" s="1"/>
  <c r="C47" i="1"/>
  <c r="C39" i="1"/>
  <c r="C13" i="1"/>
  <c r="I12" i="1" l="1"/>
  <c r="C38" i="1"/>
  <c r="L38" i="1"/>
  <c r="H38" i="1"/>
  <c r="I38" i="1"/>
  <c r="E38" i="1"/>
  <c r="F12" i="1"/>
  <c r="L12" i="1"/>
  <c r="H12" i="1"/>
  <c r="J12" i="1"/>
  <c r="G12" i="1"/>
  <c r="D12" i="1"/>
  <c r="D38" i="1"/>
  <c r="J38" i="1"/>
  <c r="F38" i="1"/>
  <c r="E12" i="1"/>
  <c r="C12" i="1"/>
  <c r="K38" i="1"/>
  <c r="K10" i="1" s="1"/>
  <c r="G38" i="1"/>
  <c r="H10" i="1" l="1"/>
  <c r="I10" i="1"/>
  <c r="C10" i="1"/>
  <c r="E10" i="1"/>
  <c r="D10" i="1"/>
  <c r="L10" i="1"/>
  <c r="G10" i="1"/>
  <c r="F10" i="1"/>
  <c r="J10" i="1"/>
</calcChain>
</file>

<file path=xl/sharedStrings.xml><?xml version="1.0" encoding="utf-8"?>
<sst xmlns="http://schemas.openxmlformats.org/spreadsheetml/2006/main" count="114" uniqueCount="98">
  <si>
    <t xml:space="preserve">ПРОГРАМА </t>
  </si>
  <si>
    <t>Потреба у фінансуванні на 2022 рік  (тис.грн.)</t>
  </si>
  <si>
    <t>Потреба у фінансуванні на 2023 рік  (тис.грн.)</t>
  </si>
  <si>
    <t xml:space="preserve">ВСЬОГО ПО ПРОГРАМІ </t>
  </si>
  <si>
    <t>Заробітна плата з нарахуваннями</t>
  </si>
  <si>
    <t>Придбання предметів, матеріалів, обладнання та інвентарю (господарчі, канцелярські, електротовари, ПММ, запчастини тощо)</t>
  </si>
  <si>
    <t>Придбання медикаментів  та виробів медичного призначення</t>
  </si>
  <si>
    <t>Оплату послуг (крім комунальних охорона, телекомунікаційніпослуги, інтернет, вивіз сміття, утримання прибудинкових територій, інформаційні, консультаційні послуги, послуги моніторингу транспорту, поточного ремонту, страхування тощо)</t>
  </si>
  <si>
    <t>Оплата комунальних послуг та енергоносіїв</t>
  </si>
  <si>
    <t>Іінші поточні видатки (навчання, семінари)</t>
  </si>
  <si>
    <t>Відшкодування ліків дітям з інвалідністю відповідно до Закону України «Про основи соціальної захищеності осіб з інвалідністю в Україні</t>
  </si>
  <si>
    <t>Відшкодування ліків хворому  після пересадки органів і тканин</t>
  </si>
  <si>
    <t>Купівля обладнання</t>
  </si>
  <si>
    <t>Забезпечення медичним обладнанням, для зубопротезування, терапевтичного та хірургічного лікування</t>
  </si>
  <si>
    <t>Капітальний ремонт  приміщеннь</t>
  </si>
  <si>
    <t xml:space="preserve">ПОТРЕБА У ФІНАНСУВАННІ </t>
  </si>
  <si>
    <t xml:space="preserve">загальний фонд </t>
  </si>
  <si>
    <t>спеціальний фонд</t>
  </si>
  <si>
    <t xml:space="preserve">2023 рік </t>
  </si>
  <si>
    <t xml:space="preserve">2022 рік </t>
  </si>
  <si>
    <t>2024 рік</t>
  </si>
  <si>
    <t>2025 рік</t>
  </si>
  <si>
    <t>2026 рік</t>
  </si>
  <si>
    <t xml:space="preserve">№ п/п </t>
  </si>
  <si>
    <t>1.1.</t>
  </si>
  <si>
    <t>1.1.1.</t>
  </si>
  <si>
    <t>1.1.2.</t>
  </si>
  <si>
    <t>1.1.3.</t>
  </si>
  <si>
    <t>1.1.4.</t>
  </si>
  <si>
    <t>1.1.5.</t>
  </si>
  <si>
    <t>1.1.6.</t>
  </si>
  <si>
    <t>1.2.</t>
  </si>
  <si>
    <t>ВІДШКОДУВАННЯ ЛІКІВ.</t>
  </si>
  <si>
    <t>УТРИМАННЯ УСТАНОВИ.</t>
  </si>
  <si>
    <t>1.2.1.</t>
  </si>
  <si>
    <t>1.2.2.</t>
  </si>
  <si>
    <t>1.2.3.</t>
  </si>
  <si>
    <t>1.2.4.</t>
  </si>
  <si>
    <t>1.2.5.</t>
  </si>
  <si>
    <t>1.2.6.</t>
  </si>
  <si>
    <t>1.2.7.</t>
  </si>
  <si>
    <t>1.2.8.</t>
  </si>
  <si>
    <t>1.2.9.</t>
  </si>
  <si>
    <t>1.2.10.</t>
  </si>
  <si>
    <t xml:space="preserve">1.3. </t>
  </si>
  <si>
    <t>КАПІТАЛЬНІ ВИДАТКИ.</t>
  </si>
  <si>
    <t>1.3.1.</t>
  </si>
  <si>
    <t>1.3.2.</t>
  </si>
  <si>
    <t>2.1.</t>
  </si>
  <si>
    <t>2.1.1.</t>
  </si>
  <si>
    <t>2.1.2.</t>
  </si>
  <si>
    <t>2.1.3.</t>
  </si>
  <si>
    <t>2.1.4.</t>
  </si>
  <si>
    <t>2.1.5.</t>
  </si>
  <si>
    <t>2.1.6.</t>
  </si>
  <si>
    <t>2.1.7.</t>
  </si>
  <si>
    <t xml:space="preserve">2.2. </t>
  </si>
  <si>
    <t>2.2.1.</t>
  </si>
  <si>
    <t>2.2.2.</t>
  </si>
  <si>
    <t>3.1.</t>
  </si>
  <si>
    <t xml:space="preserve">ВІДШКОДУВАННЯ СТОМАТОЛОГІЧНИХ ПОСЛУГ </t>
  </si>
  <si>
    <t>3.1.1.</t>
  </si>
  <si>
    <t>3.1.2.</t>
  </si>
  <si>
    <t>3.1.3.</t>
  </si>
  <si>
    <t>3.1.4.</t>
  </si>
  <si>
    <t>ВСЬОГО по розділу 1.</t>
  </si>
  <si>
    <t>ВСЬОГО по розділу 2.</t>
  </si>
  <si>
    <t>3. ПРОФІЛАКТИКА ТА ЛІКУВАННЯ СТОМАТОЛОГІЧНИХ ЗАХВОРЮВАНЬ У ДІТЕЙ ТА ОКРЕМИХ КАТЕГОРІЙ ДОРОСЛОГО НАСЕЛЕННЯ В БРОВАРСЬКІЙ МІСЬКІЙ ТЕРИТОРІАЛЬНІЙ ГРОМАДІ НА 2022-2026 РОКИ.</t>
  </si>
  <si>
    <t>ВСЬОГО розділу 3.</t>
  </si>
  <si>
    <t>Заходи та потреба у їх фінансуванні</t>
  </si>
  <si>
    <t>Відшкодування ліків на інші захворювання з Додатку 2 до Постанови КМУ від 17.08.1998 №1303</t>
  </si>
  <si>
    <t xml:space="preserve">Капітальний ремонт </t>
  </si>
  <si>
    <t xml:space="preserve">1. ФІНАНСОВА ПІДТРИМКА КОМУНАЛЬНОГО НЕКОМЕРЦІЙНОГО ПІДПРИЄМСТВА БРОВАРСЬКОЇ МІСЬКОЇ РАДИ БРОВАРСЬКОГО РАЙОНУ КИЇВСЬКОЇ ОБЛАСТІ «БРОВАРСЬКИЙ МІСЬКИЙ ЦЕНТР ПЕРВИННОЇ МЕДИКО-САНІТАРНОЇ ДОПОМОГИ»  </t>
  </si>
  <si>
    <r>
      <t xml:space="preserve"> 2. ФІНАНСОВА ПІДТРИМКА КОМУНАЛЬНОГО НЕКОМЕРЦІЙНОГО ПІДПРИЄМСТВА БРОВАРСЬКОЇ МІСЬКОЇ РАДИ БРОВАРСЬКОГО РАЙОНУ КИЇВСЬКОЇ ОБЛАСТІ «БРОВАРСЬКА СТОМАТОЛОГІЧНА ПОЛІКЛІННІКА»</t>
    </r>
    <r>
      <rPr>
        <b/>
        <sz val="11"/>
        <color rgb="FF000000"/>
        <rFont val="Times New Roman"/>
        <family val="1"/>
        <charset val="204"/>
      </rPr>
      <t>.</t>
    </r>
  </si>
  <si>
    <t xml:space="preserve">Поточні видатки для забезпечення діяльності </t>
  </si>
  <si>
    <t>1.3.3.</t>
  </si>
  <si>
    <t xml:space="preserve">Реконструкція </t>
  </si>
  <si>
    <t xml:space="preserve">Додаток  </t>
  </si>
  <si>
    <t xml:space="preserve">Відшкодування ліків у учасникам бойових дій та особи з інвалідністю відповідно до Закону України «Про статус ветеранів війни, гарантії їх соціального захисту» та учасники АТО-ООС, мешканцям Броварської міської територіальної громади,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 за призначенням сімейного лікаря.
</t>
  </si>
  <si>
    <t>Невідкладна допомога до виведення з гострого стану мешканцям Броварської міської територіальної громади,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t>
  </si>
  <si>
    <t xml:space="preserve">Терапевтична та хірургічна стоматологічна допомога у повному обсязі без застосування високовартісних матеріалів мешканцям Броварської міської територіальної громади:  ветеранам війни (учасникам бойових дій, інвалідам війни, учасникам війни), учасникам АТО-ООС, особам з інвалідністю I групи та II (якщо довічно) групи,  особам, нагородженим знаком “Почесний донор України“,  ветеранам праці (вік яких від 70-ти років та більше), почесним громадянам міста Бровари, особам, яким присвоєне почесне звання “Мати-героїня“ ,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  профілактичний огляд допризовникам, призовникам.
</t>
  </si>
  <si>
    <t>Ортопедична стоматологічна допомога з поновленням жувальної спроможності із застосуванням зубних протезів (штамповано-паяні незнімні протези; знімні пластинчаті протези суцільнолиті та пластмасові конструкції протезів за медичними показаннями у повному обсязі: ветеранам війни (учасникам бойових дій, інвалідам війни, учасникам війни), учасникам АТО, особам з інвалідністю I групи та II (якщо довічно) групи, особам, нагородженим знаком “Почесний донор України“, почесним громадянам міста Бровари, ветеранам праці (вік яких від 70-ти років та більше), особам, яким присвоєне почесне звання “Мати-героїня“,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t>
  </si>
  <si>
    <t>1.2.11.</t>
  </si>
  <si>
    <t xml:space="preserve">Терапевтична та хірургічна стоматологічна допомога у повному обсязі дитячому населенню віком до 18 років, Броварської міської територіальної громади,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без застосування високовартісних матеріалів  </t>
  </si>
  <si>
    <t>Міський голова                                                                                                                                                    Ігор САПОЖКО</t>
  </si>
  <si>
    <t>1.2.12.</t>
  </si>
  <si>
    <t>Відшкодування ліків у учасникам бойових дій та особи з інвалідністю відповідно до Закону України «Про статус ветеранів війни, гарантії їх соціального захисту»,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України.</t>
  </si>
  <si>
    <t>Затвердженої рішенням  Броварської міської ради Броварського району Київської області  від 23.12.2021 №594-19-08</t>
  </si>
  <si>
    <t>Відшкодування ліків на онкологічні захворювання, що потребують хіміотерапії та паліатитвної допомоги.</t>
  </si>
  <si>
    <t>Комплексної Програми  розвитку охорони здоров’я в                                                                                                                                                                                                                                                                                                                       Броварській міській територіальній громаді на 2022 - 2026 роки</t>
  </si>
  <si>
    <t>ПС-101</t>
  </si>
  <si>
    <t xml:space="preserve">Забезпечення дітей хворих на фенілкетонурію та дітей з інвалідністю з хворобою Крона спеціальним лікувальним харчуванням </t>
  </si>
  <si>
    <t>Відшкодування ліків для пацієнтів з орфанними  захворюваннями та первинно-прогресуючим перебігом розсіяного склерозу в осіб віком до 40 років</t>
  </si>
  <si>
    <t>Відшкодування вартості медичних виробів на пільговій основі згідно Постанови КМУ №1301 від 03.12.2009 р. та витратних матеріалів для дітей з інвалідністю по цукровому діабету І типу</t>
  </si>
  <si>
    <r>
      <t xml:space="preserve">Відшкодування ліків </t>
    </r>
    <r>
      <rPr>
        <sz val="12"/>
        <color theme="1"/>
        <rFont val="Times New Roman"/>
        <family val="1"/>
        <charset val="204"/>
      </rPr>
      <t>і</t>
    </r>
    <r>
      <rPr>
        <sz val="12"/>
        <color rgb="FF000000"/>
        <rFont val="Times New Roman"/>
        <family val="1"/>
        <charset val="204"/>
      </rPr>
      <t>ншим групам населення з переліку Додатку 1 до Постанови КМУ від 17.08.1998 №1303</t>
    </r>
  </si>
  <si>
    <r>
      <t xml:space="preserve">Відшкодування ліків </t>
    </r>
    <r>
      <rPr>
        <sz val="12"/>
        <color theme="1"/>
        <rFont val="Times New Roman"/>
        <family val="1"/>
        <charset val="204"/>
      </rPr>
      <t>о</t>
    </r>
    <r>
      <rPr>
        <sz val="12"/>
        <color rgb="FF000000"/>
        <rFont val="Times New Roman"/>
        <family val="1"/>
        <charset val="204"/>
      </rPr>
      <t>собам з інвалідністю І-ІІ групи відповідно до Закону України «Про основи соціальної захищеності осіб з інвалідністю в Україні»</t>
    </r>
  </si>
  <si>
    <t>Відшкодування ліків на лікування  хвороб (ревматизм, ревматоїдний артрит, системний червоний вовчак, бронхіальна астма,  цукровий діабет, післяопераційний гіпотиреоз, хвороба Бехтерєва, шизофренія та епілепсія, хвороба Паркінсона, оперовані на серці.</t>
  </si>
  <si>
    <t xml:space="preserve"> у редакції рішення  Броварської міської ради Броварського району Київської області                                                   від 25.09.2025 року  №_________________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</si>
</sst>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2"/>
      <color theme="1"/>
      <name val="Times New Roman"/>
      <family val="2"/>
      <charset val="204"/>
    </font>
    <font>
      <sz val="11"/>
      <color theme="1"/>
      <name val="Calibri"/>
      <family val="2"/>
      <charset val="204"/>
    </font>
    <font>
      <b/>
      <sz val="11"/>
      <color rgb="FF000000"/>
      <name val="Times New Roman"/>
      <family val="1"/>
      <charset val="204"/>
    </font>
    <font>
      <sz val="11"/>
      <color theme="1"/>
      <name val="Times New Roman"/>
      <family val="1"/>
      <charset val="204"/>
    </font>
    <font>
      <sz val="11"/>
      <color theme="1"/>
      <name val="Times New Roman"/>
      <family val="2"/>
      <charset val="204"/>
    </font>
    <font>
      <b/>
      <sz val="11"/>
      <color theme="1"/>
      <name val="Times New Roman"/>
      <family val="1"/>
      <charset val="204"/>
    </font>
    <font>
      <sz val="11"/>
      <color rgb="FF000000"/>
      <name val="Times New Roman"/>
      <family val="1"/>
      <charset val="204"/>
    </font>
    <font>
      <b/>
      <sz val="12"/>
      <color theme="1"/>
      <name val="Times New Roman"/>
      <family val="1"/>
      <charset val="204"/>
    </font>
    <font>
      <b/>
      <sz val="14"/>
      <color theme="1"/>
      <name val="Times New Roman"/>
      <family val="1"/>
      <charset val="204"/>
    </font>
    <font>
      <b/>
      <sz val="10"/>
      <color theme="1"/>
      <name val="Times New Roman"/>
      <family val="1"/>
      <charset val="204"/>
    </font>
    <font>
      <sz val="14"/>
      <color theme="1"/>
      <name val="Times New Roman"/>
      <family val="1"/>
      <charset val="204"/>
    </font>
    <font>
      <b/>
      <sz val="14"/>
      <color rgb="FF000000"/>
      <name val="Times New Roman"/>
      <family val="1"/>
      <charset val="204"/>
    </font>
    <font>
      <sz val="14"/>
      <color rgb="FF000000"/>
      <name val="Times New Roman"/>
      <family val="1"/>
      <charset val="204"/>
    </font>
    <font>
      <sz val="12"/>
      <color theme="1"/>
      <name val="Times New Roman"/>
      <family val="1"/>
      <charset val="204"/>
    </font>
    <font>
      <b/>
      <sz val="12"/>
      <color rgb="FF000000"/>
      <name val="Times New Roman"/>
      <family val="1"/>
      <charset val="204"/>
    </font>
    <font>
      <sz val="12"/>
      <color rgb="FF000000"/>
      <name val="Times New Roman"/>
      <family val="1"/>
      <charset val="204"/>
    </font>
    <font>
      <sz val="14"/>
      <color rgb="FFFF0000"/>
      <name val="Times New Roman"/>
      <family val="1"/>
      <charset val="204"/>
    </font>
    <font>
      <sz val="12"/>
      <color rgb="FFFF0000"/>
      <name val="Times New Roman"/>
      <family val="2"/>
      <charset val="204"/>
    </font>
    <font>
      <sz val="14"/>
      <name val="Times New Roman"/>
      <family val="1"/>
      <charset val="204"/>
    </font>
    <font>
      <sz val="14"/>
      <color rgb="FFC00000"/>
      <name val="Times New Roman"/>
      <family val="1"/>
      <charset val="204"/>
    </font>
    <font>
      <sz val="12"/>
      <color rgb="FFC00000"/>
      <name val="Times New Roman"/>
      <family val="2"/>
      <charset val="204"/>
    </font>
  </fonts>
  <fills count="7">
    <fill>
      <patternFill patternType="none"/>
    </fill>
    <fill>
      <patternFill patternType="gray125"/>
    </fill>
    <fill>
      <patternFill patternType="solid">
        <fgColor theme="7" tint="0.39997558519241921"/>
        <bgColor indexed="64"/>
      </patternFill>
    </fill>
    <fill>
      <patternFill patternType="solid">
        <fgColor theme="9" tint="0.39997558519241921"/>
        <bgColor indexed="64"/>
      </patternFill>
    </fill>
    <fill>
      <patternFill patternType="solid">
        <fgColor rgb="FFFFCCCC"/>
        <bgColor indexed="64"/>
      </patternFill>
    </fill>
    <fill>
      <patternFill patternType="solid">
        <fgColor rgb="FFCCECFF"/>
        <bgColor indexed="64"/>
      </patternFill>
    </fill>
    <fill>
      <patternFill patternType="solid">
        <fgColor rgb="FFCCCCFF"/>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s>
  <cellStyleXfs count="1">
    <xf numFmtId="0" fontId="0" fillId="0" borderId="0"/>
  </cellStyleXfs>
  <cellXfs count="99">
    <xf numFmtId="0" fontId="0" fillId="0" borderId="0" xfId="0"/>
    <xf numFmtId="0" fontId="4" fillId="0" borderId="0" xfId="0" applyFont="1"/>
    <xf numFmtId="0" fontId="6" fillId="0" borderId="1" xfId="0" applyFont="1" applyBorder="1" applyAlignment="1">
      <alignment vertical="center" wrapText="1"/>
    </xf>
    <xf numFmtId="0" fontId="5" fillId="0" borderId="0" xfId="0" applyFont="1" applyAlignment="1">
      <alignment horizontal="right" vertical="center" indent="2"/>
    </xf>
    <xf numFmtId="0" fontId="3" fillId="0" borderId="1" xfId="0" applyFont="1" applyBorder="1" applyAlignment="1">
      <alignment vertical="center" wrapText="1"/>
    </xf>
    <xf numFmtId="0" fontId="6" fillId="0" borderId="20"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vertical="center" wrapText="1"/>
    </xf>
    <xf numFmtId="3" fontId="6" fillId="0" borderId="20" xfId="0" applyNumberFormat="1" applyFont="1" applyBorder="1" applyAlignment="1">
      <alignment vertical="center" wrapText="1"/>
    </xf>
    <xf numFmtId="3" fontId="6" fillId="0" borderId="1" xfId="0" applyNumberFormat="1" applyFont="1" applyBorder="1" applyAlignment="1">
      <alignment vertical="center" wrapText="1"/>
    </xf>
    <xf numFmtId="3" fontId="6" fillId="0" borderId="15" xfId="0" applyNumberFormat="1" applyFont="1" applyBorder="1" applyAlignment="1">
      <alignment vertical="center" wrapText="1"/>
    </xf>
    <xf numFmtId="3" fontId="6" fillId="0" borderId="2" xfId="0" applyNumberFormat="1" applyFont="1" applyBorder="1" applyAlignment="1">
      <alignment vertical="center" wrapText="1"/>
    </xf>
    <xf numFmtId="3" fontId="1" fillId="0" borderId="1" xfId="0" applyNumberFormat="1" applyFont="1" applyBorder="1" applyAlignment="1">
      <alignment vertical="center" wrapText="1"/>
    </xf>
    <xf numFmtId="3" fontId="3" fillId="0" borderId="1" xfId="0" applyNumberFormat="1" applyFont="1" applyBorder="1" applyAlignment="1">
      <alignment vertical="center" wrapText="1"/>
    </xf>
    <xf numFmtId="3" fontId="3" fillId="0" borderId="15" xfId="0" applyNumberFormat="1" applyFont="1" applyBorder="1" applyAlignment="1">
      <alignment vertical="center"/>
    </xf>
    <xf numFmtId="3" fontId="3" fillId="0" borderId="18" xfId="0" applyNumberFormat="1" applyFont="1" applyBorder="1" applyAlignment="1">
      <alignment vertical="center"/>
    </xf>
    <xf numFmtId="3" fontId="3" fillId="0" borderId="15" xfId="0" applyNumberFormat="1" applyFont="1" applyBorder="1" applyAlignment="1">
      <alignment vertical="center" wrapText="1"/>
    </xf>
    <xf numFmtId="3" fontId="2" fillId="6" borderId="3" xfId="0" applyNumberFormat="1" applyFont="1" applyFill="1" applyBorder="1" applyAlignment="1">
      <alignment vertical="center" wrapText="1"/>
    </xf>
    <xf numFmtId="3" fontId="2" fillId="6" borderId="5" xfId="0" applyNumberFormat="1" applyFont="1" applyFill="1" applyBorder="1" applyAlignment="1">
      <alignment vertical="center" wrapText="1"/>
    </xf>
    <xf numFmtId="0" fontId="7" fillId="5" borderId="10" xfId="0" applyFont="1" applyFill="1" applyBorder="1"/>
    <xf numFmtId="0" fontId="2" fillId="5" borderId="3" xfId="0" applyFont="1" applyFill="1" applyBorder="1" applyAlignment="1">
      <alignment vertical="center" wrapText="1"/>
    </xf>
    <xf numFmtId="3" fontId="2" fillId="5" borderId="3" xfId="0" applyNumberFormat="1" applyFont="1" applyFill="1" applyBorder="1" applyAlignment="1">
      <alignment vertical="center" wrapText="1"/>
    </xf>
    <xf numFmtId="3" fontId="2" fillId="5" borderId="5" xfId="0" applyNumberFormat="1" applyFont="1" applyFill="1" applyBorder="1" applyAlignment="1">
      <alignment vertical="center" wrapText="1"/>
    </xf>
    <xf numFmtId="0" fontId="5" fillId="5" borderId="3" xfId="0" applyFont="1" applyFill="1" applyBorder="1" applyAlignment="1">
      <alignment vertical="center" wrapText="1"/>
    </xf>
    <xf numFmtId="0" fontId="6" fillId="5" borderId="3" xfId="0" applyFont="1" applyFill="1" applyBorder="1" applyAlignment="1">
      <alignment horizontal="right" vertical="center" wrapText="1"/>
    </xf>
    <xf numFmtId="0" fontId="6" fillId="5" borderId="3" xfId="0" applyFont="1" applyFill="1" applyBorder="1" applyAlignment="1">
      <alignment vertical="center" wrapText="1"/>
    </xf>
    <xf numFmtId="0" fontId="0" fillId="5" borderId="3" xfId="0" applyFill="1" applyBorder="1"/>
    <xf numFmtId="0" fontId="0" fillId="5" borderId="5" xfId="0" applyFill="1" applyBorder="1"/>
    <xf numFmtId="0" fontId="7" fillId="0" borderId="0" xfId="0" applyFont="1" applyAlignment="1">
      <alignment horizontal="right" wrapText="1"/>
    </xf>
    <xf numFmtId="0" fontId="0" fillId="0" borderId="16" xfId="0" applyBorder="1"/>
    <xf numFmtId="0" fontId="0" fillId="0" borderId="17" xfId="0" applyBorder="1"/>
    <xf numFmtId="0" fontId="0" fillId="0" borderId="9" xfId="0" applyBorder="1"/>
    <xf numFmtId="0" fontId="0" fillId="0" borderId="19" xfId="0" applyBorder="1"/>
    <xf numFmtId="0" fontId="0" fillId="0" borderId="14" xfId="0" applyBorder="1"/>
    <xf numFmtId="3" fontId="4" fillId="0" borderId="2" xfId="0" applyNumberFormat="1" applyFont="1" applyBorder="1" applyAlignment="1">
      <alignment vertical="center"/>
    </xf>
    <xf numFmtId="3" fontId="4" fillId="0" borderId="7" xfId="0" applyNumberFormat="1" applyFont="1" applyBorder="1" applyAlignment="1">
      <alignment vertical="center"/>
    </xf>
    <xf numFmtId="3" fontId="4" fillId="0" borderId="1" xfId="0" applyNumberFormat="1" applyFont="1" applyBorder="1" applyAlignment="1">
      <alignment vertical="center"/>
    </xf>
    <xf numFmtId="3" fontId="4" fillId="0" borderId="8" xfId="0" applyNumberFormat="1" applyFont="1" applyBorder="1" applyAlignment="1">
      <alignment vertical="center"/>
    </xf>
    <xf numFmtId="3" fontId="3" fillId="0" borderId="2" xfId="0" applyNumberFormat="1" applyFont="1" applyBorder="1" applyAlignment="1">
      <alignment vertical="center"/>
    </xf>
    <xf numFmtId="3" fontId="3" fillId="0" borderId="7" xfId="0" applyNumberFormat="1" applyFont="1" applyBorder="1" applyAlignment="1">
      <alignment vertical="center"/>
    </xf>
    <xf numFmtId="3" fontId="3" fillId="0" borderId="1" xfId="0" applyNumberFormat="1" applyFont="1" applyBorder="1" applyAlignment="1">
      <alignment vertical="center"/>
    </xf>
    <xf numFmtId="3" fontId="3" fillId="0" borderId="8" xfId="0" applyNumberFormat="1" applyFont="1" applyBorder="1" applyAlignment="1">
      <alignment vertical="center"/>
    </xf>
    <xf numFmtId="0" fontId="7" fillId="5" borderId="22" xfId="0" applyFont="1" applyFill="1" applyBorder="1"/>
    <xf numFmtId="0" fontId="2" fillId="5" borderId="11" xfId="0" applyFont="1" applyFill="1" applyBorder="1" applyAlignment="1">
      <alignment vertical="center" wrapText="1"/>
    </xf>
    <xf numFmtId="3" fontId="6" fillId="5" borderId="11" xfId="0" applyNumberFormat="1" applyFont="1" applyFill="1" applyBorder="1" applyAlignment="1">
      <alignment vertical="center" wrapText="1"/>
    </xf>
    <xf numFmtId="3" fontId="6" fillId="5" borderId="13" xfId="0" applyNumberFormat="1" applyFont="1" applyFill="1" applyBorder="1" applyAlignment="1">
      <alignment vertical="center" wrapText="1"/>
    </xf>
    <xf numFmtId="0" fontId="0" fillId="0" borderId="24" xfId="0" applyBorder="1"/>
    <xf numFmtId="0" fontId="0" fillId="0" borderId="23" xfId="0" applyBorder="1"/>
    <xf numFmtId="0" fontId="3" fillId="0" borderId="25" xfId="0" applyFont="1" applyBorder="1" applyAlignment="1">
      <alignment vertical="center" wrapText="1"/>
    </xf>
    <xf numFmtId="3" fontId="6" fillId="0" borderId="25" xfId="0" applyNumberFormat="1" applyFont="1" applyBorder="1" applyAlignment="1">
      <alignment vertical="center" wrapText="1"/>
    </xf>
    <xf numFmtId="3" fontId="1" fillId="0" borderId="25" xfId="0" applyNumberFormat="1" applyFont="1" applyBorder="1" applyAlignment="1">
      <alignment vertical="center" wrapText="1"/>
    </xf>
    <xf numFmtId="3" fontId="4" fillId="0" borderId="25" xfId="0" applyNumberFormat="1" applyFont="1" applyBorder="1" applyAlignment="1">
      <alignment vertical="center"/>
    </xf>
    <xf numFmtId="3" fontId="4" fillId="0" borderId="26" xfId="0" applyNumberFormat="1" applyFont="1" applyBorder="1" applyAlignment="1">
      <alignment vertical="center"/>
    </xf>
    <xf numFmtId="0" fontId="7" fillId="5" borderId="1" xfId="0" applyFont="1" applyFill="1" applyBorder="1"/>
    <xf numFmtId="3" fontId="12" fillId="0" borderId="1" xfId="0" applyNumberFormat="1" applyFont="1" applyBorder="1" applyAlignment="1">
      <alignment vertical="center" wrapText="1"/>
    </xf>
    <xf numFmtId="3" fontId="10" fillId="0" borderId="1" xfId="0" applyNumberFormat="1" applyFont="1" applyBorder="1"/>
    <xf numFmtId="0" fontId="8" fillId="5" borderId="1" xfId="0" applyFont="1" applyFill="1" applyBorder="1"/>
    <xf numFmtId="0" fontId="11" fillId="5" borderId="1" xfId="0" applyFont="1" applyFill="1" applyBorder="1" applyAlignment="1">
      <alignment vertical="center" wrapText="1"/>
    </xf>
    <xf numFmtId="3" fontId="10" fillId="5" borderId="1" xfId="0" applyNumberFormat="1" applyFont="1" applyFill="1" applyBorder="1"/>
    <xf numFmtId="0" fontId="15" fillId="0" borderId="1" xfId="0" applyFont="1" applyBorder="1" applyAlignment="1">
      <alignment vertical="center" wrapText="1"/>
    </xf>
    <xf numFmtId="0" fontId="13" fillId="0" borderId="1" xfId="0" applyFont="1" applyBorder="1"/>
    <xf numFmtId="14" fontId="13" fillId="0" borderId="1" xfId="0" applyNumberFormat="1" applyFont="1" applyBorder="1"/>
    <xf numFmtId="0" fontId="14" fillId="5" borderId="1" xfId="0" applyFont="1" applyFill="1" applyBorder="1" applyAlignment="1">
      <alignment vertical="center" wrapText="1"/>
    </xf>
    <xf numFmtId="3" fontId="11" fillId="5" borderId="1" xfId="0" applyNumberFormat="1" applyFont="1" applyFill="1" applyBorder="1" applyAlignment="1">
      <alignment vertical="center" wrapText="1"/>
    </xf>
    <xf numFmtId="0" fontId="13" fillId="0" borderId="1" xfId="0" applyFont="1" applyBorder="1" applyAlignment="1">
      <alignment vertical="top"/>
    </xf>
    <xf numFmtId="0" fontId="15" fillId="0" borderId="1" xfId="0" applyFont="1" applyBorder="1" applyAlignment="1">
      <alignment vertical="top" wrapText="1"/>
    </xf>
    <xf numFmtId="3" fontId="10" fillId="0" borderId="1" xfId="0" applyNumberFormat="1" applyFont="1" applyBorder="1" applyAlignment="1">
      <alignment wrapText="1"/>
    </xf>
    <xf numFmtId="0" fontId="7" fillId="3" borderId="1" xfId="0" applyFont="1" applyFill="1" applyBorder="1" applyAlignment="1">
      <alignment horizontal="justify" vertical="center" wrapText="1"/>
    </xf>
    <xf numFmtId="3" fontId="7" fillId="2" borderId="1" xfId="0" applyNumberFormat="1" applyFont="1" applyFill="1" applyBorder="1" applyAlignment="1">
      <alignment vertical="center" wrapText="1"/>
    </xf>
    <xf numFmtId="3" fontId="11" fillId="6" borderId="1" xfId="0" applyNumberFormat="1" applyFont="1" applyFill="1" applyBorder="1" applyAlignment="1">
      <alignment vertical="center" wrapText="1"/>
    </xf>
    <xf numFmtId="0" fontId="0" fillId="0" borderId="0" xfId="0" applyBorder="1"/>
    <xf numFmtId="0" fontId="5" fillId="0" borderId="0" xfId="0" applyFont="1" applyBorder="1" applyAlignment="1">
      <alignment horizontal="right" wrapText="1"/>
    </xf>
    <xf numFmtId="3" fontId="16" fillId="0" borderId="1" xfId="0" applyNumberFormat="1" applyFont="1" applyBorder="1"/>
    <xf numFmtId="0" fontId="17" fillId="0" borderId="0" xfId="0" applyFont="1"/>
    <xf numFmtId="3" fontId="18" fillId="0" borderId="1" xfId="0" applyNumberFormat="1" applyFont="1" applyBorder="1"/>
    <xf numFmtId="3" fontId="19" fillId="0" borderId="1" xfId="0" applyNumberFormat="1" applyFont="1" applyBorder="1"/>
    <xf numFmtId="0" fontId="20" fillId="0" borderId="0" xfId="0" applyFont="1"/>
    <xf numFmtId="3" fontId="0" fillId="0" borderId="0" xfId="0" applyNumberFormat="1"/>
    <xf numFmtId="0" fontId="8" fillId="0" borderId="0" xfId="0" applyFont="1" applyAlignment="1">
      <alignment horizontal="center"/>
    </xf>
    <xf numFmtId="0" fontId="9" fillId="0" borderId="0" xfId="0" applyFont="1" applyBorder="1" applyAlignment="1">
      <alignment horizontal="right" wrapText="1"/>
    </xf>
    <xf numFmtId="0" fontId="7" fillId="2" borderId="1" xfId="0" applyFont="1" applyFill="1" applyBorder="1"/>
    <xf numFmtId="0" fontId="7" fillId="3" borderId="1" xfId="0" applyFont="1" applyFill="1" applyBorder="1" applyAlignment="1">
      <alignment horizontal="center" vertical="center"/>
    </xf>
    <xf numFmtId="0" fontId="13" fillId="3" borderId="1" xfId="0" applyFont="1" applyFill="1" applyBorder="1" applyAlignment="1">
      <alignment horizontal="center" vertical="center"/>
    </xf>
    <xf numFmtId="0" fontId="2" fillId="6" borderId="10" xfId="0" applyFont="1" applyFill="1" applyBorder="1" applyAlignment="1">
      <alignment vertical="center" wrapText="1"/>
    </xf>
    <xf numFmtId="0" fontId="2" fillId="6" borderId="12" xfId="0" applyFont="1" applyFill="1" applyBorder="1" applyAlignment="1">
      <alignment vertical="center" wrapText="1"/>
    </xf>
    <xf numFmtId="0" fontId="11" fillId="6" borderId="1" xfId="0" applyFont="1" applyFill="1" applyBorder="1" applyAlignment="1">
      <alignment vertical="center" wrapText="1"/>
    </xf>
    <xf numFmtId="0" fontId="2" fillId="4" borderId="28" xfId="0" applyFont="1" applyFill="1" applyBorder="1" applyAlignment="1">
      <alignment vertical="center" wrapText="1"/>
    </xf>
    <xf numFmtId="0" fontId="2" fillId="4" borderId="21" xfId="0" applyFont="1" applyFill="1" applyBorder="1" applyAlignment="1">
      <alignment vertical="center" wrapText="1"/>
    </xf>
    <xf numFmtId="0" fontId="2" fillId="4" borderId="27" xfId="0" applyFont="1" applyFill="1" applyBorder="1" applyAlignment="1">
      <alignment vertical="center" wrapText="1"/>
    </xf>
    <xf numFmtId="0" fontId="14" fillId="4" borderId="1" xfId="0" applyFont="1" applyFill="1" applyBorder="1" applyAlignment="1">
      <alignment vertical="center" wrapText="1"/>
    </xf>
    <xf numFmtId="0" fontId="2" fillId="4" borderId="10" xfId="0" applyFont="1" applyFill="1" applyBorder="1" applyAlignment="1">
      <alignment vertical="center" wrapText="1"/>
    </xf>
    <xf numFmtId="0" fontId="2" fillId="4" borderId="6" xfId="0" applyFont="1" applyFill="1" applyBorder="1" applyAlignment="1">
      <alignment vertical="center" wrapText="1"/>
    </xf>
    <xf numFmtId="0" fontId="2" fillId="4" borderId="4" xfId="0" applyFont="1" applyFill="1" applyBorder="1" applyAlignment="1">
      <alignment vertical="center" wrapText="1"/>
    </xf>
    <xf numFmtId="0" fontId="7" fillId="0" borderId="0" xfId="0" applyFont="1" applyAlignment="1">
      <alignment horizontal="right"/>
    </xf>
    <xf numFmtId="0" fontId="7" fillId="0" borderId="0" xfId="0" applyFont="1" applyAlignment="1">
      <alignment horizontal="right" wrapText="1"/>
    </xf>
    <xf numFmtId="0" fontId="7" fillId="3" borderId="1" xfId="0" applyFont="1" applyFill="1" applyBorder="1" applyAlignment="1">
      <alignment horizontal="center" wrapText="1"/>
    </xf>
    <xf numFmtId="0" fontId="14" fillId="3" borderId="1" xfId="0" applyFont="1" applyFill="1" applyBorder="1" applyAlignment="1">
      <alignment horizontal="center" vertical="center" wrapText="1"/>
    </xf>
    <xf numFmtId="0" fontId="8" fillId="0" borderId="0" xfId="0" applyFont="1" applyBorder="1" applyAlignment="1">
      <alignment horizontal="center" wrapText="1"/>
    </xf>
    <xf numFmtId="0" fontId="9" fillId="0" borderId="0" xfId="0" applyFont="1" applyAlignment="1">
      <alignment horizontal="right" wrapText="1"/>
    </xf>
  </cellXfs>
  <cellStyles count="1">
    <cellStyle name="Обычный" xfId="0" builtinId="0"/>
  </cellStyles>
  <dxfs count="0"/>
  <tableStyles count="0" defaultTableStyle="TableStyleMedium2" defaultPivotStyle="PivotStyleLight16"/>
  <colors>
    <mruColors>
      <color rgb="FFCCCCFF"/>
      <color rgb="FFFFCCCC"/>
      <color rgb="FFCCECFF"/>
      <color rgb="FFCCFF66"/>
      <color rgb="FF00FF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1"/>
  <sheetViews>
    <sheetView tabSelected="1" zoomScaleNormal="100" zoomScaleSheetLayoutView="100" zoomScalePageLayoutView="75" workbookViewId="0">
      <selection activeCell="I12" sqref="I12"/>
    </sheetView>
  </sheetViews>
  <sheetFormatPr defaultRowHeight="15.75" x14ac:dyDescent="0.25"/>
  <cols>
    <col min="1" max="1" width="7.75" customWidth="1"/>
    <col min="2" max="2" width="62.125" customWidth="1"/>
    <col min="3" max="3" width="14.375" customWidth="1"/>
    <col min="4" max="4" width="12.625" customWidth="1"/>
    <col min="5" max="5" width="13.125" customWidth="1"/>
    <col min="6" max="6" width="13.75" customWidth="1"/>
    <col min="7" max="7" width="13.375" customWidth="1"/>
    <col min="8" max="8" width="11.25" customWidth="1"/>
    <col min="9" max="9" width="13.25" customWidth="1"/>
    <col min="10" max="10" width="12.375" customWidth="1"/>
    <col min="11" max="12" width="16.125" customWidth="1"/>
    <col min="13" max="13" width="2" customWidth="1"/>
    <col min="14" max="14" width="11.75" customWidth="1"/>
  </cols>
  <sheetData>
    <row r="1" spans="1:14" x14ac:dyDescent="0.25">
      <c r="K1" t="s">
        <v>90</v>
      </c>
    </row>
    <row r="2" spans="1:14" ht="27.75" customHeight="1" x14ac:dyDescent="0.25">
      <c r="B2" s="93" t="s">
        <v>77</v>
      </c>
      <c r="C2" s="93"/>
      <c r="D2" s="93"/>
      <c r="E2" s="93"/>
      <c r="F2" s="93"/>
      <c r="G2" s="93"/>
      <c r="H2" s="93"/>
      <c r="I2" s="93"/>
      <c r="J2" s="93"/>
      <c r="K2" s="93"/>
      <c r="L2" s="93"/>
    </row>
    <row r="3" spans="1:14" ht="30.75" customHeight="1" x14ac:dyDescent="0.25">
      <c r="B3" s="94" t="s">
        <v>89</v>
      </c>
      <c r="C3" s="94"/>
      <c r="D3" s="94"/>
      <c r="E3" s="94"/>
      <c r="F3" s="94"/>
      <c r="G3" s="94"/>
      <c r="H3" s="94"/>
      <c r="I3" s="94"/>
      <c r="J3" s="94"/>
      <c r="K3" s="94"/>
      <c r="L3" s="94"/>
    </row>
    <row r="4" spans="1:14" ht="30.75" customHeight="1" x14ac:dyDescent="0.25">
      <c r="B4" s="28"/>
      <c r="C4" s="28"/>
      <c r="D4" s="28"/>
      <c r="E4" s="28"/>
      <c r="F4" s="28"/>
      <c r="G4" s="28"/>
      <c r="H4" s="98" t="s">
        <v>87</v>
      </c>
      <c r="I4" s="98"/>
      <c r="J4" s="98"/>
      <c r="K4" s="98"/>
      <c r="L4" s="98"/>
    </row>
    <row r="5" spans="1:14" ht="30" customHeight="1" x14ac:dyDescent="0.25">
      <c r="A5" s="70"/>
      <c r="B5" s="71"/>
      <c r="C5" s="71"/>
      <c r="D5" s="71"/>
      <c r="E5" s="71"/>
      <c r="F5" s="71"/>
      <c r="G5" s="71"/>
      <c r="H5" s="79" t="s">
        <v>97</v>
      </c>
      <c r="I5" s="79"/>
      <c r="J5" s="79"/>
      <c r="K5" s="79"/>
      <c r="L5" s="79"/>
    </row>
    <row r="6" spans="1:14" ht="17.25" customHeight="1" x14ac:dyDescent="0.3">
      <c r="A6" s="70"/>
      <c r="B6" s="97" t="s">
        <v>69</v>
      </c>
      <c r="C6" s="97"/>
      <c r="D6" s="97"/>
      <c r="E6" s="97"/>
      <c r="F6" s="97"/>
      <c r="G6" s="97"/>
      <c r="H6" s="97"/>
      <c r="I6" s="97"/>
      <c r="J6" s="97"/>
      <c r="K6" s="97"/>
      <c r="L6" s="97"/>
    </row>
    <row r="7" spans="1:14" ht="21.75" customHeight="1" x14ac:dyDescent="0.25">
      <c r="A7" s="81" t="s">
        <v>23</v>
      </c>
      <c r="B7" s="81" t="s">
        <v>0</v>
      </c>
      <c r="C7" s="95" t="s">
        <v>15</v>
      </c>
      <c r="D7" s="95"/>
      <c r="E7" s="95"/>
      <c r="F7" s="95"/>
      <c r="G7" s="95"/>
      <c r="H7" s="95"/>
      <c r="I7" s="95"/>
      <c r="J7" s="95"/>
      <c r="K7" s="95"/>
      <c r="L7" s="95"/>
    </row>
    <row r="8" spans="1:14" ht="19.5" customHeight="1" x14ac:dyDescent="0.25">
      <c r="A8" s="81"/>
      <c r="B8" s="82"/>
      <c r="C8" s="96" t="s">
        <v>19</v>
      </c>
      <c r="D8" s="96"/>
      <c r="E8" s="96" t="s">
        <v>18</v>
      </c>
      <c r="F8" s="96"/>
      <c r="G8" s="96" t="s">
        <v>20</v>
      </c>
      <c r="H8" s="96"/>
      <c r="I8" s="96" t="s">
        <v>21</v>
      </c>
      <c r="J8" s="96" t="s">
        <v>2</v>
      </c>
      <c r="K8" s="96" t="s">
        <v>22</v>
      </c>
      <c r="L8" s="96" t="s">
        <v>1</v>
      </c>
    </row>
    <row r="9" spans="1:14" ht="37.5" customHeight="1" x14ac:dyDescent="0.25">
      <c r="A9" s="81"/>
      <c r="B9" s="82"/>
      <c r="C9" s="67" t="s">
        <v>16</v>
      </c>
      <c r="D9" s="67" t="s">
        <v>17</v>
      </c>
      <c r="E9" s="67" t="s">
        <v>16</v>
      </c>
      <c r="F9" s="67" t="s">
        <v>17</v>
      </c>
      <c r="G9" s="67" t="s">
        <v>16</v>
      </c>
      <c r="H9" s="67" t="s">
        <v>17</v>
      </c>
      <c r="I9" s="67" t="s">
        <v>16</v>
      </c>
      <c r="J9" s="67" t="s">
        <v>17</v>
      </c>
      <c r="K9" s="67" t="s">
        <v>16</v>
      </c>
      <c r="L9" s="67" t="s">
        <v>17</v>
      </c>
    </row>
    <row r="10" spans="1:14" ht="37.5" customHeight="1" x14ac:dyDescent="0.25">
      <c r="A10" s="80" t="s">
        <v>3</v>
      </c>
      <c r="B10" s="80"/>
      <c r="C10" s="68">
        <f>C12+C38+C51</f>
        <v>56141900</v>
      </c>
      <c r="D10" s="68">
        <f t="shared" ref="D10:L10" si="0">D12+D38+D51</f>
        <v>0</v>
      </c>
      <c r="E10" s="68">
        <f t="shared" si="0"/>
        <v>60549370</v>
      </c>
      <c r="F10" s="68">
        <f t="shared" si="0"/>
        <v>3250000</v>
      </c>
      <c r="G10" s="68">
        <f t="shared" si="0"/>
        <v>74057665</v>
      </c>
      <c r="H10" s="68">
        <f t="shared" si="0"/>
        <v>1586070</v>
      </c>
      <c r="I10" s="68">
        <f t="shared" si="0"/>
        <v>67088108</v>
      </c>
      <c r="J10" s="68">
        <f t="shared" si="0"/>
        <v>256800</v>
      </c>
      <c r="K10" s="68">
        <f t="shared" si="0"/>
        <v>63336800</v>
      </c>
      <c r="L10" s="68">
        <f t="shared" si="0"/>
        <v>5673800</v>
      </c>
      <c r="N10" s="77">
        <f>I10+J10</f>
        <v>67344908</v>
      </c>
    </row>
    <row r="11" spans="1:14" ht="33.75" customHeight="1" x14ac:dyDescent="0.25">
      <c r="A11" s="89" t="s">
        <v>72</v>
      </c>
      <c r="B11" s="89"/>
      <c r="C11" s="89"/>
      <c r="D11" s="89"/>
      <c r="E11" s="89"/>
      <c r="F11" s="89"/>
      <c r="G11" s="89"/>
      <c r="H11" s="89"/>
      <c r="I11" s="89"/>
      <c r="J11" s="89"/>
      <c r="K11" s="89"/>
      <c r="L11" s="89"/>
    </row>
    <row r="12" spans="1:14" ht="17.25" customHeight="1" x14ac:dyDescent="0.25">
      <c r="A12" s="85" t="s">
        <v>65</v>
      </c>
      <c r="B12" s="85"/>
      <c r="C12" s="69">
        <f>C13+C20+C33</f>
        <v>50641900</v>
      </c>
      <c r="D12" s="69">
        <f t="shared" ref="D12:L12" si="1">D13+D20+D33</f>
        <v>0</v>
      </c>
      <c r="E12" s="69">
        <f t="shared" si="1"/>
        <v>56549370</v>
      </c>
      <c r="F12" s="69">
        <f t="shared" si="1"/>
        <v>0</v>
      </c>
      <c r="G12" s="69">
        <f t="shared" si="1"/>
        <v>66707665</v>
      </c>
      <c r="H12" s="69">
        <f t="shared" si="1"/>
        <v>1586070</v>
      </c>
      <c r="I12" s="69">
        <f t="shared" si="1"/>
        <v>61594300</v>
      </c>
      <c r="J12" s="69">
        <f t="shared" si="1"/>
        <v>256800</v>
      </c>
      <c r="K12" s="69">
        <f t="shared" si="1"/>
        <v>55434600</v>
      </c>
      <c r="L12" s="69">
        <f t="shared" si="1"/>
        <v>4000000</v>
      </c>
      <c r="N12" s="77"/>
    </row>
    <row r="13" spans="1:14" ht="17.25" customHeight="1" x14ac:dyDescent="0.3">
      <c r="A13" s="56" t="s">
        <v>24</v>
      </c>
      <c r="B13" s="57" t="s">
        <v>33</v>
      </c>
      <c r="C13" s="63">
        <f>C14+C15+C16+C17+C18+C19</f>
        <v>31811900</v>
      </c>
      <c r="D13" s="63">
        <f t="shared" ref="D13:L13" si="2">D14+D15+D16+D17+D18+D19</f>
        <v>0</v>
      </c>
      <c r="E13" s="63">
        <f t="shared" si="2"/>
        <v>35659770</v>
      </c>
      <c r="F13" s="63">
        <f t="shared" si="2"/>
        <v>0</v>
      </c>
      <c r="G13" s="63">
        <f t="shared" si="2"/>
        <v>45147665</v>
      </c>
      <c r="H13" s="63">
        <f t="shared" si="2"/>
        <v>0</v>
      </c>
      <c r="I13" s="63">
        <f t="shared" si="2"/>
        <v>43616840</v>
      </c>
      <c r="J13" s="63">
        <f t="shared" si="2"/>
        <v>0</v>
      </c>
      <c r="K13" s="63">
        <f t="shared" si="2"/>
        <v>49134600</v>
      </c>
      <c r="L13" s="63">
        <f t="shared" si="2"/>
        <v>0</v>
      </c>
    </row>
    <row r="14" spans="1:14" ht="19.5" customHeight="1" x14ac:dyDescent="0.25">
      <c r="A14" s="61" t="s">
        <v>25</v>
      </c>
      <c r="B14" s="59" t="s">
        <v>4</v>
      </c>
      <c r="C14" s="54">
        <v>27232402</v>
      </c>
      <c r="D14" s="54">
        <v>0</v>
      </c>
      <c r="E14" s="54">
        <v>31178350</v>
      </c>
      <c r="F14" s="54"/>
      <c r="G14" s="54">
        <v>38064000</v>
      </c>
      <c r="H14" s="54">
        <v>0</v>
      </c>
      <c r="I14" s="54">
        <v>38495880</v>
      </c>
      <c r="J14" s="54">
        <v>0</v>
      </c>
      <c r="K14" s="54">
        <v>40578127</v>
      </c>
      <c r="L14" s="54">
        <v>0</v>
      </c>
    </row>
    <row r="15" spans="1:14" ht="32.25" customHeight="1" x14ac:dyDescent="0.25">
      <c r="A15" s="60" t="s">
        <v>26</v>
      </c>
      <c r="B15" s="59" t="s">
        <v>5</v>
      </c>
      <c r="C15" s="54">
        <v>362100</v>
      </c>
      <c r="D15" s="54">
        <v>0</v>
      </c>
      <c r="E15" s="54">
        <v>856885</v>
      </c>
      <c r="F15" s="54">
        <v>0</v>
      </c>
      <c r="G15" s="54">
        <v>1029600</v>
      </c>
      <c r="H15" s="54">
        <v>0</v>
      </c>
      <c r="I15" s="54">
        <v>1189000</v>
      </c>
      <c r="J15" s="54">
        <v>0</v>
      </c>
      <c r="K15" s="54">
        <v>1005738</v>
      </c>
      <c r="L15" s="54">
        <v>0</v>
      </c>
    </row>
    <row r="16" spans="1:14" ht="22.5" customHeight="1" x14ac:dyDescent="0.25">
      <c r="A16" s="61" t="s">
        <v>27</v>
      </c>
      <c r="B16" s="59" t="s">
        <v>6</v>
      </c>
      <c r="C16" s="54">
        <v>510400</v>
      </c>
      <c r="D16" s="54">
        <v>0</v>
      </c>
      <c r="E16" s="54">
        <v>233652</v>
      </c>
      <c r="F16" s="54">
        <v>0</v>
      </c>
      <c r="G16" s="54">
        <v>1425576</v>
      </c>
      <c r="H16" s="54">
        <v>0</v>
      </c>
      <c r="I16" s="54">
        <v>2267860</v>
      </c>
      <c r="J16" s="54">
        <v>0</v>
      </c>
      <c r="K16" s="54">
        <v>804057</v>
      </c>
      <c r="L16" s="54">
        <v>0</v>
      </c>
    </row>
    <row r="17" spans="1:14" ht="63" customHeight="1" x14ac:dyDescent="0.25">
      <c r="A17" s="60" t="s">
        <v>28</v>
      </c>
      <c r="B17" s="59" t="s">
        <v>7</v>
      </c>
      <c r="C17" s="54">
        <v>141538</v>
      </c>
      <c r="D17" s="54">
        <v>0</v>
      </c>
      <c r="E17" s="54">
        <v>531683</v>
      </c>
      <c r="F17" s="54">
        <v>0</v>
      </c>
      <c r="G17" s="54">
        <v>1439329</v>
      </c>
      <c r="H17" s="54">
        <v>0</v>
      </c>
      <c r="I17" s="54">
        <f>1569800+94300</f>
        <v>1664100</v>
      </c>
      <c r="J17" s="54">
        <v>0</v>
      </c>
      <c r="K17" s="54">
        <v>1570460</v>
      </c>
      <c r="L17" s="54">
        <v>0</v>
      </c>
    </row>
    <row r="18" spans="1:14" ht="17.25" customHeight="1" x14ac:dyDescent="0.25">
      <c r="A18" s="61" t="s">
        <v>29</v>
      </c>
      <c r="B18" s="59" t="s">
        <v>8</v>
      </c>
      <c r="C18" s="54">
        <v>3565460</v>
      </c>
      <c r="D18" s="54">
        <v>0</v>
      </c>
      <c r="E18" s="54">
        <v>2859200</v>
      </c>
      <c r="F18" s="54">
        <v>0</v>
      </c>
      <c r="G18" s="54">
        <f>4449160-1260000</f>
        <v>3189160</v>
      </c>
      <c r="H18" s="54">
        <v>0</v>
      </c>
      <c r="I18" s="54">
        <v>0</v>
      </c>
      <c r="J18" s="54">
        <v>0</v>
      </c>
      <c r="K18" s="54">
        <v>5176218</v>
      </c>
      <c r="L18" s="54">
        <v>0</v>
      </c>
    </row>
    <row r="19" spans="1:14" ht="18.75" x14ac:dyDescent="0.25">
      <c r="A19" s="60" t="s">
        <v>30</v>
      </c>
      <c r="B19" s="59" t="s">
        <v>9</v>
      </c>
      <c r="C19" s="54">
        <v>0</v>
      </c>
      <c r="D19" s="54">
        <v>0</v>
      </c>
      <c r="E19" s="54">
        <v>0</v>
      </c>
      <c r="F19" s="54">
        <v>0</v>
      </c>
      <c r="G19" s="54">
        <v>0</v>
      </c>
      <c r="H19" s="54">
        <v>0</v>
      </c>
      <c r="I19" s="54">
        <v>0</v>
      </c>
      <c r="J19" s="54">
        <v>0</v>
      </c>
      <c r="K19" s="54">
        <v>0</v>
      </c>
      <c r="L19" s="54">
        <v>0</v>
      </c>
    </row>
    <row r="20" spans="1:14" ht="18.75" x14ac:dyDescent="0.3">
      <c r="A20" s="56" t="s">
        <v>31</v>
      </c>
      <c r="B20" s="57" t="s">
        <v>32</v>
      </c>
      <c r="C20" s="63">
        <f>C21+C22+C23+C24+C25+C26+C27+C28+C29+C30+C31</f>
        <v>18830000</v>
      </c>
      <c r="D20" s="63">
        <f t="shared" ref="D20:F20" si="3">D21+D22+D23+D24+D25+D26+D27+D28+D29+D30</f>
        <v>0</v>
      </c>
      <c r="E20" s="63">
        <f>E21+E22+E23+E24+E25+E26+E27+E28+E29+E30+E32</f>
        <v>20889600</v>
      </c>
      <c r="F20" s="63">
        <f t="shared" si="3"/>
        <v>0</v>
      </c>
      <c r="G20" s="63">
        <f>G21+G22+G23+G24+G25+G26+G27+G28+G29+G30+G32</f>
        <v>21560000</v>
      </c>
      <c r="H20" s="63">
        <f t="shared" ref="H20:L20" si="4">H21+H22+H23+H24+H25+H26+H27+H28+H29+H30+H32</f>
        <v>0</v>
      </c>
      <c r="I20" s="63">
        <f>I21+I22+I23+I24+I25+I26+I27+I28+I29+I30+I31+I32</f>
        <v>17977460</v>
      </c>
      <c r="J20" s="63">
        <f t="shared" si="4"/>
        <v>0</v>
      </c>
      <c r="K20" s="63">
        <f t="shared" si="4"/>
        <v>6300000</v>
      </c>
      <c r="L20" s="63">
        <f t="shared" si="4"/>
        <v>0</v>
      </c>
    </row>
    <row r="21" spans="1:14" ht="158.25" customHeight="1" x14ac:dyDescent="0.3">
      <c r="A21" s="64" t="s">
        <v>34</v>
      </c>
      <c r="B21" s="65" t="s">
        <v>78</v>
      </c>
      <c r="C21" s="66">
        <v>5000000</v>
      </c>
      <c r="D21" s="66">
        <v>0</v>
      </c>
      <c r="E21" s="66">
        <v>0</v>
      </c>
      <c r="F21" s="66">
        <v>0</v>
      </c>
      <c r="G21" s="66">
        <v>0</v>
      </c>
      <c r="H21" s="66">
        <v>0</v>
      </c>
      <c r="I21" s="66">
        <v>0</v>
      </c>
      <c r="J21" s="66">
        <v>0</v>
      </c>
      <c r="K21" s="66">
        <v>0</v>
      </c>
      <c r="L21" s="66">
        <v>0</v>
      </c>
      <c r="N21" s="76">
        <f>SUM(N22:N32)</f>
        <v>4000000</v>
      </c>
    </row>
    <row r="22" spans="1:14" ht="31.5" customHeight="1" x14ac:dyDescent="0.3">
      <c r="A22" s="60" t="s">
        <v>35</v>
      </c>
      <c r="B22" s="59" t="s">
        <v>10</v>
      </c>
      <c r="C22" s="55">
        <v>600000</v>
      </c>
      <c r="D22" s="55">
        <v>0</v>
      </c>
      <c r="E22" s="55">
        <v>335300</v>
      </c>
      <c r="F22" s="55">
        <v>0</v>
      </c>
      <c r="G22" s="55">
        <f>340000+60000</f>
        <v>400000</v>
      </c>
      <c r="H22" s="55">
        <v>0</v>
      </c>
      <c r="I22" s="55">
        <v>400000</v>
      </c>
      <c r="J22" s="55">
        <v>0</v>
      </c>
      <c r="K22" s="55">
        <v>300000</v>
      </c>
      <c r="L22" s="55">
        <v>0</v>
      </c>
      <c r="N22" s="73"/>
    </row>
    <row r="23" spans="1:14" ht="35.25" customHeight="1" x14ac:dyDescent="0.3">
      <c r="A23" s="60" t="s">
        <v>36</v>
      </c>
      <c r="B23" s="59" t="s">
        <v>94</v>
      </c>
      <c r="C23" s="55">
        <v>180000</v>
      </c>
      <c r="D23" s="55">
        <v>0</v>
      </c>
      <c r="E23" s="55">
        <v>70000</v>
      </c>
      <c r="F23" s="55">
        <v>0</v>
      </c>
      <c r="G23" s="55">
        <f>65000+14000</f>
        <v>79000</v>
      </c>
      <c r="H23" s="55">
        <v>0</v>
      </c>
      <c r="I23" s="74">
        <f>100000+50000</f>
        <v>150000</v>
      </c>
      <c r="J23" s="55">
        <v>0</v>
      </c>
      <c r="K23" s="55">
        <v>50000</v>
      </c>
      <c r="L23" s="55">
        <v>0</v>
      </c>
      <c r="N23" s="72">
        <v>20000</v>
      </c>
    </row>
    <row r="24" spans="1:14" ht="48" customHeight="1" x14ac:dyDescent="0.3">
      <c r="A24" s="60" t="s">
        <v>37</v>
      </c>
      <c r="B24" s="59" t="s">
        <v>95</v>
      </c>
      <c r="C24" s="55">
        <v>700000</v>
      </c>
      <c r="D24" s="55">
        <v>0</v>
      </c>
      <c r="E24" s="55">
        <v>1165000</v>
      </c>
      <c r="F24" s="55">
        <v>0</v>
      </c>
      <c r="G24" s="55">
        <f>1010000+210000</f>
        <v>1220000</v>
      </c>
      <c r="H24" s="55">
        <v>0</v>
      </c>
      <c r="I24" s="55">
        <v>1300000</v>
      </c>
      <c r="J24" s="55">
        <v>0</v>
      </c>
      <c r="K24" s="55">
        <v>500000</v>
      </c>
      <c r="L24" s="55">
        <v>0</v>
      </c>
      <c r="N24" s="55"/>
    </row>
    <row r="25" spans="1:14" ht="33" customHeight="1" x14ac:dyDescent="0.3">
      <c r="A25" s="60" t="s">
        <v>38</v>
      </c>
      <c r="B25" s="59" t="s">
        <v>88</v>
      </c>
      <c r="C25" s="55">
        <v>5600000</v>
      </c>
      <c r="D25" s="55">
        <v>0</v>
      </c>
      <c r="E25" s="55">
        <v>9130540</v>
      </c>
      <c r="F25" s="55">
        <v>0</v>
      </c>
      <c r="G25" s="55">
        <f>7115000+1400000</f>
        <v>8515000</v>
      </c>
      <c r="H25" s="55">
        <v>0</v>
      </c>
      <c r="I25" s="74">
        <f>6000000+1000000</f>
        <v>7000000</v>
      </c>
      <c r="J25" s="55">
        <v>0</v>
      </c>
      <c r="K25" s="55">
        <v>1000000</v>
      </c>
      <c r="L25" s="55">
        <v>0</v>
      </c>
      <c r="N25" s="75">
        <v>2500000</v>
      </c>
    </row>
    <row r="26" spans="1:14" ht="20.25" customHeight="1" x14ac:dyDescent="0.3">
      <c r="A26" s="60" t="s">
        <v>39</v>
      </c>
      <c r="B26" s="59" t="s">
        <v>11</v>
      </c>
      <c r="C26" s="55">
        <v>300000</v>
      </c>
      <c r="D26" s="55">
        <v>0</v>
      </c>
      <c r="E26" s="55">
        <v>13580</v>
      </c>
      <c r="F26" s="55">
        <v>0</v>
      </c>
      <c r="G26" s="55">
        <v>10000</v>
      </c>
      <c r="H26" s="55">
        <v>0</v>
      </c>
      <c r="I26" s="55">
        <v>10000</v>
      </c>
      <c r="J26" s="55">
        <v>0</v>
      </c>
      <c r="K26" s="55">
        <v>10000</v>
      </c>
      <c r="L26" s="55">
        <v>0</v>
      </c>
      <c r="N26" s="55"/>
    </row>
    <row r="27" spans="1:14" ht="64.5" customHeight="1" x14ac:dyDescent="0.3">
      <c r="A27" s="60" t="s">
        <v>40</v>
      </c>
      <c r="B27" s="59" t="s">
        <v>96</v>
      </c>
      <c r="C27" s="55">
        <v>2600000</v>
      </c>
      <c r="D27" s="55">
        <v>0</v>
      </c>
      <c r="E27" s="55">
        <v>2461380</v>
      </c>
      <c r="F27" s="55">
        <v>0</v>
      </c>
      <c r="G27" s="55">
        <f>2950000+610000</f>
        <v>3560000</v>
      </c>
      <c r="H27" s="55">
        <v>0</v>
      </c>
      <c r="I27" s="74">
        <f>2000000+300000</f>
        <v>2300000</v>
      </c>
      <c r="J27" s="55">
        <v>0</v>
      </c>
      <c r="K27" s="55">
        <v>1200000</v>
      </c>
      <c r="L27" s="55">
        <v>0</v>
      </c>
      <c r="N27" s="55"/>
    </row>
    <row r="28" spans="1:14" ht="35.25" customHeight="1" x14ac:dyDescent="0.3">
      <c r="A28" s="60" t="s">
        <v>41</v>
      </c>
      <c r="B28" s="59" t="s">
        <v>70</v>
      </c>
      <c r="C28" s="55">
        <v>50000</v>
      </c>
      <c r="D28" s="55">
        <v>0</v>
      </c>
      <c r="E28" s="55">
        <v>305300</v>
      </c>
      <c r="F28" s="55">
        <v>0</v>
      </c>
      <c r="G28" s="55">
        <f>250000+50000</f>
        <v>300000</v>
      </c>
      <c r="H28" s="55">
        <v>0</v>
      </c>
      <c r="I28" s="55">
        <v>300000</v>
      </c>
      <c r="J28" s="55">
        <v>0</v>
      </c>
      <c r="K28" s="55">
        <v>50000</v>
      </c>
      <c r="L28" s="55">
        <v>0</v>
      </c>
      <c r="N28" s="55"/>
    </row>
    <row r="29" spans="1:14" ht="46.5" customHeight="1" x14ac:dyDescent="0.3">
      <c r="A29" s="60" t="s">
        <v>42</v>
      </c>
      <c r="B29" s="59" t="s">
        <v>92</v>
      </c>
      <c r="C29" s="55">
        <v>500000</v>
      </c>
      <c r="D29" s="55">
        <v>0</v>
      </c>
      <c r="E29" s="55">
        <v>408500</v>
      </c>
      <c r="F29" s="55">
        <v>0</v>
      </c>
      <c r="G29" s="55">
        <f>205000+41000</f>
        <v>246000</v>
      </c>
      <c r="H29" s="55">
        <v>0</v>
      </c>
      <c r="I29" s="74">
        <v>400000</v>
      </c>
      <c r="J29" s="55">
        <v>0</v>
      </c>
      <c r="K29" s="55">
        <v>100000</v>
      </c>
      <c r="L29" s="55">
        <v>0</v>
      </c>
      <c r="N29" s="75">
        <v>150000</v>
      </c>
    </row>
    <row r="30" spans="1:14" ht="46.5" customHeight="1" x14ac:dyDescent="0.3">
      <c r="A30" s="60" t="s">
        <v>43</v>
      </c>
      <c r="B30" s="59" t="s">
        <v>93</v>
      </c>
      <c r="C30" s="55">
        <v>2300000</v>
      </c>
      <c r="D30" s="55">
        <v>0</v>
      </c>
      <c r="E30" s="55">
        <v>4200000</v>
      </c>
      <c r="F30" s="55">
        <v>0</v>
      </c>
      <c r="G30" s="55">
        <f>3910000+765000</f>
        <v>4675000</v>
      </c>
      <c r="H30" s="55">
        <v>0</v>
      </c>
      <c r="I30" s="74">
        <v>4027460</v>
      </c>
      <c r="J30" s="55">
        <v>0</v>
      </c>
      <c r="K30" s="55">
        <v>1290000</v>
      </c>
      <c r="L30" s="55">
        <v>0</v>
      </c>
      <c r="N30" s="75">
        <v>1190000</v>
      </c>
    </row>
    <row r="31" spans="1:14" ht="36.75" customHeight="1" x14ac:dyDescent="0.3">
      <c r="A31" s="61" t="s">
        <v>82</v>
      </c>
      <c r="B31" s="59" t="s">
        <v>91</v>
      </c>
      <c r="C31" s="55">
        <v>1000000</v>
      </c>
      <c r="D31" s="55"/>
      <c r="E31" s="55">
        <v>0</v>
      </c>
      <c r="F31" s="55"/>
      <c r="G31" s="55"/>
      <c r="H31" s="55"/>
      <c r="I31" s="74">
        <v>140000</v>
      </c>
      <c r="J31" s="55"/>
      <c r="K31" s="55"/>
      <c r="L31" s="55"/>
      <c r="N31" s="75">
        <v>140000</v>
      </c>
    </row>
    <row r="32" spans="1:14" ht="96" customHeight="1" x14ac:dyDescent="0.3">
      <c r="A32" s="61" t="s">
        <v>85</v>
      </c>
      <c r="B32" s="59" t="s">
        <v>86</v>
      </c>
      <c r="C32" s="55">
        <v>0</v>
      </c>
      <c r="D32" s="55"/>
      <c r="E32" s="55">
        <v>2800000</v>
      </c>
      <c r="F32" s="55"/>
      <c r="G32" s="55">
        <f>2105000+450000</f>
        <v>2555000</v>
      </c>
      <c r="H32" s="55"/>
      <c r="I32" s="55">
        <f>1800000+150000</f>
        <v>1950000</v>
      </c>
      <c r="J32" s="55"/>
      <c r="K32" s="55">
        <v>1800000</v>
      </c>
      <c r="L32" s="55"/>
      <c r="N32" s="55"/>
    </row>
    <row r="33" spans="1:12" ht="18" customHeight="1" x14ac:dyDescent="0.3">
      <c r="A33" s="53" t="s">
        <v>44</v>
      </c>
      <c r="B33" s="62" t="s">
        <v>45</v>
      </c>
      <c r="C33" s="58">
        <f>C34+C35+C36</f>
        <v>0</v>
      </c>
      <c r="D33" s="58">
        <f t="shared" ref="D33:L33" si="5">D34+D35+D36</f>
        <v>0</v>
      </c>
      <c r="E33" s="58">
        <f t="shared" si="5"/>
        <v>0</v>
      </c>
      <c r="F33" s="58">
        <f t="shared" si="5"/>
        <v>0</v>
      </c>
      <c r="G33" s="58">
        <f t="shared" si="5"/>
        <v>0</v>
      </c>
      <c r="H33" s="58">
        <f t="shared" si="5"/>
        <v>1586070</v>
      </c>
      <c r="I33" s="58">
        <f t="shared" si="5"/>
        <v>0</v>
      </c>
      <c r="J33" s="58">
        <f t="shared" si="5"/>
        <v>256800</v>
      </c>
      <c r="K33" s="58">
        <f t="shared" si="5"/>
        <v>0</v>
      </c>
      <c r="L33" s="58">
        <f t="shared" si="5"/>
        <v>4000000</v>
      </c>
    </row>
    <row r="34" spans="1:12" ht="25.5" customHeight="1" x14ac:dyDescent="0.3">
      <c r="A34" s="60" t="s">
        <v>46</v>
      </c>
      <c r="B34" s="59" t="s">
        <v>71</v>
      </c>
      <c r="C34" s="55">
        <v>0</v>
      </c>
      <c r="D34" s="55">
        <v>0</v>
      </c>
      <c r="E34" s="55">
        <v>0</v>
      </c>
      <c r="F34" s="55">
        <v>0</v>
      </c>
      <c r="G34" s="55">
        <v>0</v>
      </c>
      <c r="H34" s="55">
        <v>0</v>
      </c>
      <c r="I34" s="55">
        <v>0</v>
      </c>
      <c r="J34" s="55">
        <v>0</v>
      </c>
      <c r="K34" s="55">
        <v>0</v>
      </c>
      <c r="L34" s="55">
        <v>3000000</v>
      </c>
    </row>
    <row r="35" spans="1:12" ht="24" customHeight="1" x14ac:dyDescent="0.3">
      <c r="A35" s="60" t="s">
        <v>47</v>
      </c>
      <c r="B35" s="59" t="s">
        <v>76</v>
      </c>
      <c r="C35" s="55">
        <v>0</v>
      </c>
      <c r="D35" s="55">
        <v>0</v>
      </c>
      <c r="E35" s="55">
        <v>0</v>
      </c>
      <c r="F35" s="55">
        <v>0</v>
      </c>
      <c r="G35" s="55">
        <v>0</v>
      </c>
      <c r="H35" s="55">
        <v>0</v>
      </c>
      <c r="I35" s="55">
        <v>0</v>
      </c>
      <c r="J35" s="55">
        <v>0</v>
      </c>
      <c r="K35" s="55">
        <v>0</v>
      </c>
      <c r="L35" s="55">
        <v>0</v>
      </c>
    </row>
    <row r="36" spans="1:12" ht="23.25" customHeight="1" x14ac:dyDescent="0.3">
      <c r="A36" s="60" t="s">
        <v>75</v>
      </c>
      <c r="B36" s="59" t="s">
        <v>12</v>
      </c>
      <c r="C36" s="55">
        <v>0</v>
      </c>
      <c r="D36" s="55">
        <v>0</v>
      </c>
      <c r="E36" s="55">
        <v>0</v>
      </c>
      <c r="F36" s="55"/>
      <c r="G36" s="55">
        <v>0</v>
      </c>
      <c r="H36" s="55">
        <f>1592335-6265</f>
        <v>1586070</v>
      </c>
      <c r="I36" s="55">
        <v>0</v>
      </c>
      <c r="J36" s="55">
        <v>256800</v>
      </c>
      <c r="K36" s="55">
        <v>0</v>
      </c>
      <c r="L36" s="55">
        <v>1000000</v>
      </c>
    </row>
    <row r="37" spans="1:12" ht="35.25" customHeight="1" thickBot="1" x14ac:dyDescent="0.3">
      <c r="A37" s="86" t="s">
        <v>73</v>
      </c>
      <c r="B37" s="87"/>
      <c r="C37" s="87"/>
      <c r="D37" s="87"/>
      <c r="E37" s="87"/>
      <c r="F37" s="87"/>
      <c r="G37" s="87"/>
      <c r="H37" s="87"/>
      <c r="I37" s="87"/>
      <c r="J37" s="87"/>
      <c r="K37" s="87"/>
      <c r="L37" s="88"/>
    </row>
    <row r="38" spans="1:12" ht="16.5" thickBot="1" x14ac:dyDescent="0.3">
      <c r="A38" s="83" t="s">
        <v>66</v>
      </c>
      <c r="B38" s="84"/>
      <c r="C38" s="17">
        <f>C39+C47</f>
        <v>2500000</v>
      </c>
      <c r="D38" s="17">
        <f t="shared" ref="D38:L38" si="6">D39+D47</f>
        <v>0</v>
      </c>
      <c r="E38" s="17">
        <f t="shared" si="6"/>
        <v>2000000</v>
      </c>
      <c r="F38" s="17">
        <f t="shared" si="6"/>
        <v>3250000</v>
      </c>
      <c r="G38" s="17">
        <f t="shared" si="6"/>
        <v>2000000</v>
      </c>
      <c r="H38" s="17">
        <f t="shared" si="6"/>
        <v>0</v>
      </c>
      <c r="I38" s="17">
        <f t="shared" si="6"/>
        <v>768200</v>
      </c>
      <c r="J38" s="17">
        <f t="shared" si="6"/>
        <v>0</v>
      </c>
      <c r="K38" s="17">
        <f t="shared" si="6"/>
        <v>4043200</v>
      </c>
      <c r="L38" s="18">
        <f t="shared" si="6"/>
        <v>1673800</v>
      </c>
    </row>
    <row r="39" spans="1:12" ht="16.5" thickBot="1" x14ac:dyDescent="0.3">
      <c r="A39" s="19" t="s">
        <v>48</v>
      </c>
      <c r="B39" s="20" t="s">
        <v>33</v>
      </c>
      <c r="C39" s="21">
        <f>C40+C41+C42+C43+C44+C45+C46</f>
        <v>2500000</v>
      </c>
      <c r="D39" s="21">
        <f t="shared" ref="D39:L39" si="7">D40+D41+D42+D43+D44+D45+D46</f>
        <v>0</v>
      </c>
      <c r="E39" s="21">
        <f t="shared" si="7"/>
        <v>2000000</v>
      </c>
      <c r="F39" s="21">
        <f t="shared" si="7"/>
        <v>0</v>
      </c>
      <c r="G39" s="21">
        <f t="shared" si="7"/>
        <v>2000000</v>
      </c>
      <c r="H39" s="21">
        <f t="shared" si="7"/>
        <v>0</v>
      </c>
      <c r="I39" s="21">
        <f t="shared" si="7"/>
        <v>768200</v>
      </c>
      <c r="J39" s="21">
        <f t="shared" si="7"/>
        <v>0</v>
      </c>
      <c r="K39" s="21">
        <f t="shared" si="7"/>
        <v>4043200</v>
      </c>
      <c r="L39" s="22">
        <f t="shared" si="7"/>
        <v>0</v>
      </c>
    </row>
    <row r="40" spans="1:12" x14ac:dyDescent="0.25">
      <c r="A40" s="32" t="s">
        <v>49</v>
      </c>
      <c r="B40" s="5" t="s">
        <v>4</v>
      </c>
      <c r="C40" s="8">
        <v>729600</v>
      </c>
      <c r="D40" s="8"/>
      <c r="E40" s="11">
        <v>580400</v>
      </c>
      <c r="F40" s="38"/>
      <c r="G40" s="38">
        <v>999500</v>
      </c>
      <c r="H40" s="38"/>
      <c r="I40" s="38">
        <v>678200</v>
      </c>
      <c r="J40" s="38"/>
      <c r="K40" s="38">
        <v>1179700</v>
      </c>
      <c r="L40" s="39"/>
    </row>
    <row r="41" spans="1:12" ht="44.25" customHeight="1" x14ac:dyDescent="0.25">
      <c r="A41" s="33" t="s">
        <v>50</v>
      </c>
      <c r="B41" s="2" t="s">
        <v>5</v>
      </c>
      <c r="C41" s="9">
        <v>187200</v>
      </c>
      <c r="D41" s="13"/>
      <c r="E41" s="11">
        <v>0</v>
      </c>
      <c r="F41" s="40"/>
      <c r="G41" s="38">
        <v>0</v>
      </c>
      <c r="H41" s="40"/>
      <c r="I41" s="40">
        <v>0</v>
      </c>
      <c r="J41" s="40"/>
      <c r="K41" s="40">
        <v>302700</v>
      </c>
      <c r="L41" s="41"/>
    </row>
    <row r="42" spans="1:12" ht="24.75" customHeight="1" x14ac:dyDescent="0.25">
      <c r="A42" s="33" t="s">
        <v>51</v>
      </c>
      <c r="B42" s="2" t="s">
        <v>6</v>
      </c>
      <c r="C42" s="9">
        <v>212300</v>
      </c>
      <c r="D42" s="13"/>
      <c r="E42" s="11">
        <v>0</v>
      </c>
      <c r="F42" s="40"/>
      <c r="G42" s="38">
        <v>0</v>
      </c>
      <c r="H42" s="40"/>
      <c r="I42" s="40">
        <v>0</v>
      </c>
      <c r="J42" s="40"/>
      <c r="K42" s="40">
        <v>343200</v>
      </c>
      <c r="L42" s="41"/>
    </row>
    <row r="43" spans="1:12" ht="67.5" customHeight="1" x14ac:dyDescent="0.25">
      <c r="A43" s="33" t="s">
        <v>52</v>
      </c>
      <c r="B43" s="2" t="s">
        <v>7</v>
      </c>
      <c r="C43" s="9">
        <v>243800</v>
      </c>
      <c r="D43" s="13"/>
      <c r="E43" s="11">
        <v>99600</v>
      </c>
      <c r="F43" s="40"/>
      <c r="G43" s="38">
        <v>103000</v>
      </c>
      <c r="H43" s="40"/>
      <c r="I43" s="40">
        <v>90000</v>
      </c>
      <c r="J43" s="40"/>
      <c r="K43" s="40">
        <v>394100</v>
      </c>
      <c r="L43" s="41"/>
    </row>
    <row r="44" spans="1:12" ht="18.75" customHeight="1" x14ac:dyDescent="0.25">
      <c r="A44" s="33" t="s">
        <v>53</v>
      </c>
      <c r="B44" s="2" t="s">
        <v>8</v>
      </c>
      <c r="C44" s="13">
        <v>1127100</v>
      </c>
      <c r="D44" s="13"/>
      <c r="E44" s="11">
        <v>1320000</v>
      </c>
      <c r="F44" s="40"/>
      <c r="G44" s="38">
        <v>897500</v>
      </c>
      <c r="H44" s="40"/>
      <c r="I44" s="40">
        <v>0</v>
      </c>
      <c r="J44" s="40"/>
      <c r="K44" s="40">
        <v>1823500</v>
      </c>
      <c r="L44" s="41"/>
    </row>
    <row r="45" spans="1:12" x14ac:dyDescent="0.25">
      <c r="A45" s="33" t="s">
        <v>54</v>
      </c>
      <c r="B45" s="2" t="s">
        <v>9</v>
      </c>
      <c r="C45" s="13"/>
      <c r="D45" s="13"/>
      <c r="E45" s="9"/>
      <c r="F45" s="40"/>
      <c r="G45" s="40"/>
      <c r="H45" s="40"/>
      <c r="I45" s="40"/>
      <c r="J45" s="40"/>
      <c r="K45" s="40"/>
      <c r="L45" s="41"/>
    </row>
    <row r="46" spans="1:12" ht="16.5" thickBot="1" x14ac:dyDescent="0.3">
      <c r="A46" s="33" t="s">
        <v>55</v>
      </c>
      <c r="B46" s="6" t="s">
        <v>74</v>
      </c>
      <c r="C46" s="10"/>
      <c r="D46" s="10"/>
      <c r="E46" s="10"/>
      <c r="F46" s="14"/>
      <c r="G46" s="14"/>
      <c r="H46" s="14"/>
      <c r="I46" s="14"/>
      <c r="J46" s="14"/>
      <c r="K46" s="14"/>
      <c r="L46" s="15"/>
    </row>
    <row r="47" spans="1:12" x14ac:dyDescent="0.25">
      <c r="A47" s="42" t="s">
        <v>56</v>
      </c>
      <c r="B47" s="43" t="s">
        <v>45</v>
      </c>
      <c r="C47" s="44">
        <f>C48+C49</f>
        <v>0</v>
      </c>
      <c r="D47" s="44">
        <f t="shared" ref="D47:L47" si="8">D48+D49</f>
        <v>0</v>
      </c>
      <c r="E47" s="44">
        <f t="shared" si="8"/>
        <v>0</v>
      </c>
      <c r="F47" s="44">
        <f t="shared" si="8"/>
        <v>3250000</v>
      </c>
      <c r="G47" s="44">
        <f t="shared" si="8"/>
        <v>0</v>
      </c>
      <c r="H47" s="44">
        <f t="shared" si="8"/>
        <v>0</v>
      </c>
      <c r="I47" s="44">
        <f t="shared" si="8"/>
        <v>0</v>
      </c>
      <c r="J47" s="44">
        <f t="shared" si="8"/>
        <v>0</v>
      </c>
      <c r="K47" s="44">
        <f t="shared" si="8"/>
        <v>0</v>
      </c>
      <c r="L47" s="45">
        <f t="shared" si="8"/>
        <v>1673800</v>
      </c>
    </row>
    <row r="48" spans="1:12" ht="30" x14ac:dyDescent="0.25">
      <c r="A48" s="47" t="s">
        <v>57</v>
      </c>
      <c r="B48" s="4" t="s">
        <v>13</v>
      </c>
      <c r="C48" s="9"/>
      <c r="D48" s="9">
        <v>0</v>
      </c>
      <c r="E48" s="9"/>
      <c r="F48" s="40">
        <v>2000000</v>
      </c>
      <c r="G48" s="40"/>
      <c r="H48" s="40">
        <v>0</v>
      </c>
      <c r="I48" s="40"/>
      <c r="J48" s="40">
        <v>0</v>
      </c>
      <c r="K48" s="40"/>
      <c r="L48" s="41">
        <v>1673800</v>
      </c>
    </row>
    <row r="49" spans="1:12" ht="26.25" customHeight="1" thickBot="1" x14ac:dyDescent="0.3">
      <c r="A49" s="29" t="s">
        <v>58</v>
      </c>
      <c r="B49" s="6" t="s">
        <v>14</v>
      </c>
      <c r="C49" s="16"/>
      <c r="D49" s="16"/>
      <c r="E49" s="10"/>
      <c r="F49" s="14">
        <v>1250000</v>
      </c>
      <c r="G49" s="14"/>
      <c r="H49" s="14"/>
      <c r="I49" s="14"/>
      <c r="J49" s="14"/>
      <c r="K49" s="14"/>
      <c r="L49" s="15"/>
    </row>
    <row r="50" spans="1:12" ht="28.5" customHeight="1" thickBot="1" x14ac:dyDescent="0.3">
      <c r="A50" s="90" t="s">
        <v>67</v>
      </c>
      <c r="B50" s="91"/>
      <c r="C50" s="91"/>
      <c r="D50" s="91"/>
      <c r="E50" s="91"/>
      <c r="F50" s="91"/>
      <c r="G50" s="91"/>
      <c r="H50" s="91"/>
      <c r="I50" s="91"/>
      <c r="J50" s="91"/>
      <c r="K50" s="91"/>
      <c r="L50" s="92"/>
    </row>
    <row r="51" spans="1:12" ht="16.5" thickBot="1" x14ac:dyDescent="0.3">
      <c r="A51" s="83" t="s">
        <v>68</v>
      </c>
      <c r="B51" s="84"/>
      <c r="C51" s="17">
        <f>C52</f>
        <v>3000000</v>
      </c>
      <c r="D51" s="17">
        <f t="shared" ref="D51:L51" si="9">D52</f>
        <v>0</v>
      </c>
      <c r="E51" s="17">
        <f t="shared" si="9"/>
        <v>2000000</v>
      </c>
      <c r="F51" s="17">
        <f t="shared" si="9"/>
        <v>0</v>
      </c>
      <c r="G51" s="17">
        <f t="shared" si="9"/>
        <v>5350000</v>
      </c>
      <c r="H51" s="17">
        <f t="shared" si="9"/>
        <v>0</v>
      </c>
      <c r="I51" s="17">
        <f t="shared" si="9"/>
        <v>4725608</v>
      </c>
      <c r="J51" s="17">
        <f t="shared" si="9"/>
        <v>0</v>
      </c>
      <c r="K51" s="17">
        <f t="shared" si="9"/>
        <v>3859000</v>
      </c>
      <c r="L51" s="18">
        <f t="shared" si="9"/>
        <v>0</v>
      </c>
    </row>
    <row r="52" spans="1:12" ht="28.5" customHeight="1" thickBot="1" x14ac:dyDescent="0.3">
      <c r="A52" s="19" t="s">
        <v>59</v>
      </c>
      <c r="B52" s="20" t="s">
        <v>60</v>
      </c>
      <c r="C52" s="21">
        <f>C53+C54+C55+C56</f>
        <v>3000000</v>
      </c>
      <c r="D52" s="21">
        <f t="shared" ref="D52:L52" si="10">D53+D54+D55+D56</f>
        <v>0</v>
      </c>
      <c r="E52" s="21">
        <f t="shared" si="10"/>
        <v>2000000</v>
      </c>
      <c r="F52" s="21">
        <f t="shared" si="10"/>
        <v>0</v>
      </c>
      <c r="G52" s="21">
        <f t="shared" si="10"/>
        <v>5350000</v>
      </c>
      <c r="H52" s="21">
        <f t="shared" si="10"/>
        <v>0</v>
      </c>
      <c r="I52" s="21">
        <f t="shared" si="10"/>
        <v>4725608</v>
      </c>
      <c r="J52" s="21">
        <f t="shared" si="10"/>
        <v>0</v>
      </c>
      <c r="K52" s="21">
        <f t="shared" si="10"/>
        <v>3859000</v>
      </c>
      <c r="L52" s="22">
        <f t="shared" si="10"/>
        <v>0</v>
      </c>
    </row>
    <row r="53" spans="1:12" ht="185.25" customHeight="1" x14ac:dyDescent="0.25">
      <c r="A53" s="31" t="s">
        <v>61</v>
      </c>
      <c r="B53" s="7" t="s">
        <v>79</v>
      </c>
      <c r="C53" s="11">
        <v>102900</v>
      </c>
      <c r="D53" s="11"/>
      <c r="E53" s="11">
        <v>62000</v>
      </c>
      <c r="F53" s="38"/>
      <c r="G53" s="34">
        <v>714000</v>
      </c>
      <c r="H53" s="34"/>
      <c r="I53" s="34">
        <f>513700+73700</f>
        <v>587400</v>
      </c>
      <c r="J53" s="34"/>
      <c r="K53" s="34">
        <v>128000</v>
      </c>
      <c r="L53" s="35"/>
    </row>
    <row r="54" spans="1:12" ht="148.5" customHeight="1" x14ac:dyDescent="0.25">
      <c r="A54" s="31" t="s">
        <v>62</v>
      </c>
      <c r="B54" s="4" t="s">
        <v>83</v>
      </c>
      <c r="C54" s="9">
        <v>475950</v>
      </c>
      <c r="D54" s="12"/>
      <c r="E54" s="9">
        <v>1080000</v>
      </c>
      <c r="F54" s="36"/>
      <c r="G54" s="36">
        <v>3220800</v>
      </c>
      <c r="H54" s="36"/>
      <c r="I54" s="36">
        <f>2125500+376200+397208</f>
        <v>2898908</v>
      </c>
      <c r="J54" s="36"/>
      <c r="K54" s="36">
        <v>613300</v>
      </c>
      <c r="L54" s="37"/>
    </row>
    <row r="55" spans="1:12" ht="225" x14ac:dyDescent="0.25">
      <c r="A55" s="30" t="s">
        <v>63</v>
      </c>
      <c r="B55" s="4" t="s">
        <v>80</v>
      </c>
      <c r="C55" s="9">
        <v>855150</v>
      </c>
      <c r="D55" s="12"/>
      <c r="E55" s="9">
        <v>84000</v>
      </c>
      <c r="F55" s="36"/>
      <c r="G55" s="36">
        <v>794100</v>
      </c>
      <c r="H55" s="36"/>
      <c r="I55" s="36">
        <f>641700+116200</f>
        <v>757900</v>
      </c>
      <c r="J55" s="36"/>
      <c r="K55" s="36">
        <v>1117200</v>
      </c>
      <c r="L55" s="37"/>
    </row>
    <row r="56" spans="1:12" ht="386.25" customHeight="1" thickBot="1" x14ac:dyDescent="0.3">
      <c r="A56" s="46" t="s">
        <v>64</v>
      </c>
      <c r="B56" s="48" t="s">
        <v>81</v>
      </c>
      <c r="C56" s="49">
        <v>1566000</v>
      </c>
      <c r="D56" s="50"/>
      <c r="E56" s="49">
        <v>774000</v>
      </c>
      <c r="F56" s="51"/>
      <c r="G56" s="51">
        <v>621100</v>
      </c>
      <c r="H56" s="51"/>
      <c r="I56" s="51">
        <f>419100+62300</f>
        <v>481400</v>
      </c>
      <c r="J56" s="51"/>
      <c r="K56" s="51">
        <v>2000500</v>
      </c>
      <c r="L56" s="52"/>
    </row>
    <row r="57" spans="1:12" ht="14.25" customHeight="1" thickBot="1" x14ac:dyDescent="0.3">
      <c r="A57" s="19"/>
      <c r="B57" s="23"/>
      <c r="C57" s="24"/>
      <c r="D57" s="25"/>
      <c r="E57" s="25"/>
      <c r="F57" s="26"/>
      <c r="G57" s="26"/>
      <c r="H57" s="26"/>
      <c r="I57" s="26"/>
      <c r="J57" s="26"/>
      <c r="K57" s="26"/>
      <c r="L57" s="27"/>
    </row>
    <row r="58" spans="1:12" x14ac:dyDescent="0.25">
      <c r="B58" s="3"/>
      <c r="C58" s="1"/>
      <c r="D58" s="1"/>
      <c r="E58" s="1"/>
    </row>
    <row r="59" spans="1:12" ht="18.75" x14ac:dyDescent="0.3">
      <c r="B59" s="78" t="s">
        <v>84</v>
      </c>
      <c r="C59" s="78"/>
      <c r="D59" s="78"/>
      <c r="E59" s="78"/>
      <c r="F59" s="78"/>
      <c r="G59" s="78"/>
      <c r="H59" s="78"/>
      <c r="I59" s="78"/>
      <c r="J59" s="78"/>
      <c r="K59" s="78"/>
      <c r="L59" s="78"/>
    </row>
    <row r="60" spans="1:12" x14ac:dyDescent="0.25">
      <c r="B60" s="1"/>
      <c r="C60" s="1"/>
      <c r="D60" s="1"/>
      <c r="E60" s="1"/>
    </row>
    <row r="61" spans="1:12" x14ac:dyDescent="0.25">
      <c r="B61" s="1"/>
      <c r="C61" s="1"/>
      <c r="D61" s="1"/>
      <c r="E61" s="1"/>
    </row>
  </sheetData>
  <mergeCells count="21">
    <mergeCell ref="B2:L2"/>
    <mergeCell ref="B3:L3"/>
    <mergeCell ref="C7:L7"/>
    <mergeCell ref="C8:D8"/>
    <mergeCell ref="E8:F8"/>
    <mergeCell ref="G8:H8"/>
    <mergeCell ref="I8:J8"/>
    <mergeCell ref="K8:L8"/>
    <mergeCell ref="B6:L6"/>
    <mergeCell ref="H4:L4"/>
    <mergeCell ref="B59:L59"/>
    <mergeCell ref="H5:L5"/>
    <mergeCell ref="A10:B10"/>
    <mergeCell ref="B7:B9"/>
    <mergeCell ref="A7:A9"/>
    <mergeCell ref="A38:B38"/>
    <mergeCell ref="A51:B51"/>
    <mergeCell ref="A12:B12"/>
    <mergeCell ref="A37:L37"/>
    <mergeCell ref="A11:L11"/>
    <mergeCell ref="A50:L50"/>
  </mergeCells>
  <pageMargins left="0.56000000000000005" right="0.2" top="0.39370078740157483" bottom="0.26" header="0.31496062992125984" footer="0"/>
  <pageSetup paperSize="9" scale="60" fitToHeight="6" orientation="landscape" useFirstPageNumber="1" r:id="rId1"/>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ДОДАТОК ДО ПРОГРАМИ</vt:lpstr>
      <vt:lpstr>'ДОДАТОК ДО ПРОГРАМИ'!Область_печати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2025-06-11T06:04:06Z</cp:lastPrinted>
  <dcterms:created xsi:type="dcterms:W3CDTF">2021-11-22T09:44:53Z</dcterms:created>
  <dcterms:modified xsi:type="dcterms:W3CDTF">2025-09-08T12:10:18Z</dcterms:modified>
</cp:coreProperties>
</file>