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5" yWindow="-105" windowWidth="20730" windowHeight="11760"/>
  </bookViews>
  <sheets>
    <sheet name="ПРОГРАМА" sheetId="1" r:id="rId1"/>
  </sheets>
  <definedNames>
    <definedName name="_xlnm.Print_Area" localSheetId="0">ПРОГРАМА!$B$1:$F$56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F10" l="1"/>
  <c r="F11"/>
  <c r="F41"/>
  <c r="F44" l="1"/>
  <c r="F45"/>
  <c r="F47"/>
  <c r="E36"/>
  <c r="F46" l="1"/>
  <c r="F43"/>
  <c r="E38"/>
  <c r="E35"/>
  <c r="F24"/>
  <c r="F19"/>
  <c r="F18"/>
  <c r="F42" l="1"/>
  <c r="F14"/>
  <c r="E39" l="1"/>
  <c r="D39" l="1"/>
  <c r="D38"/>
  <c r="E37" l="1"/>
  <c r="E17" s="1"/>
  <c r="F12" l="1"/>
  <c r="D53" l="1"/>
  <c r="D52"/>
  <c r="D51"/>
  <c r="D50"/>
  <c r="D49"/>
  <c r="F48"/>
  <c r="D48" s="1"/>
  <c r="D47"/>
  <c r="D46"/>
  <c r="D45"/>
  <c r="D44"/>
  <c r="D43"/>
  <c r="D42"/>
  <c r="D41"/>
  <c r="D37"/>
  <c r="D36"/>
  <c r="D35"/>
  <c r="D34"/>
  <c r="D33"/>
  <c r="D28"/>
  <c r="D27"/>
  <c r="D26"/>
  <c r="D25"/>
  <c r="D24"/>
  <c r="D23"/>
  <c r="D22"/>
  <c r="D21"/>
  <c r="F20"/>
  <c r="D20" s="1"/>
  <c r="D19"/>
  <c r="D18"/>
  <c r="D16"/>
  <c r="D15"/>
  <c r="D14"/>
  <c r="D13"/>
  <c r="D12"/>
  <c r="D11"/>
  <c r="D10"/>
  <c r="F9"/>
  <c r="E9"/>
  <c r="F40" l="1"/>
  <c r="D40" s="1"/>
  <c r="F17"/>
  <c r="D17" s="1"/>
  <c r="D9"/>
  <c r="E8"/>
  <c r="D8" l="1"/>
  <c r="F8"/>
</calcChain>
</file>

<file path=xl/sharedStrings.xml><?xml version="1.0" encoding="utf-8"?>
<sst xmlns="http://schemas.openxmlformats.org/spreadsheetml/2006/main" count="96" uniqueCount="96">
  <si>
    <t>Додаток 1</t>
  </si>
  <si>
    <t>до рішення Броварської міської ради Київської області</t>
  </si>
  <si>
    <t>Заходи реалізації програми</t>
  </si>
  <si>
    <t>обсяг фінансування програми 2021 рік  (тис.грн.)</t>
  </si>
  <si>
    <t>поточні</t>
  </si>
  <si>
    <t>капітальні</t>
  </si>
  <si>
    <t>Всього видатки</t>
  </si>
  <si>
    <t>1.1.</t>
  </si>
  <si>
    <t>Житлове господарство</t>
  </si>
  <si>
    <t>1.1.1.</t>
  </si>
  <si>
    <t>Реконструкція, капітальний ремонт шатрових дахів</t>
  </si>
  <si>
    <t>1.1.2.</t>
  </si>
  <si>
    <t>Капітальний ремонт м'яких покрівель</t>
  </si>
  <si>
    <t>1.1.3.</t>
  </si>
  <si>
    <t>Реконструкція,капітальний ремонт внутрішньобудинкових інженерних мереж</t>
  </si>
  <si>
    <t>1.1.4.</t>
  </si>
  <si>
    <t>Капітальний ремонт утеплення фасадів, герметизація швів</t>
  </si>
  <si>
    <t>1.1.5.</t>
  </si>
  <si>
    <t>Капітальний ремонт під'їздів,сходових клітин, вхідних груп</t>
  </si>
  <si>
    <t>1.1.6.</t>
  </si>
  <si>
    <t>Реконструкція, капітальний ремонт конструктивних елементів будинків</t>
  </si>
  <si>
    <t>1.1.7.</t>
  </si>
  <si>
    <t>Придбання, заміна поштових скриньок</t>
  </si>
  <si>
    <t>1.2.</t>
  </si>
  <si>
    <t>Вулично - шляхова інфраструктура та благоустрій території</t>
  </si>
  <si>
    <t>1.2.1.</t>
  </si>
  <si>
    <t>Нове будівництво, реконструкція, капітальний ремонт доріг, вулиць, шляхопроводів</t>
  </si>
  <si>
    <t>1.2.2.</t>
  </si>
  <si>
    <t>Нове будівництво, реконструкція, капітальний ремонт тротуарів, доріжок</t>
  </si>
  <si>
    <t>1.2.3.</t>
  </si>
  <si>
    <t>Нове будівництво, реконструкція, капітальний ремонт МЗО вулиць</t>
  </si>
  <si>
    <t>1.2.4.</t>
  </si>
  <si>
    <t>Нове будівництво, реконструкція, капітальний ремонт внутрішньоквартальних міжбудинкових проіздів, тротуарів</t>
  </si>
  <si>
    <t>1.2.5.</t>
  </si>
  <si>
    <t>Нове будівництво, реконструкція, капітальний ремонт МЗО внутрішньоквартальних міжбудинкових проїздів, тротуарів</t>
  </si>
  <si>
    <t>1.2.6.</t>
  </si>
  <si>
    <t>Нове будівництво, реконструкція, капітальний ремонт світлофорних об'єктів</t>
  </si>
  <si>
    <t>1.2.7.</t>
  </si>
  <si>
    <t>Нове будівництво, реконструкція, капітальний ремонт парків, скверів, зон відпочинку</t>
  </si>
  <si>
    <t>1.2.8.</t>
  </si>
  <si>
    <t>Проектування комплексної схеми організації дорожнього руху</t>
  </si>
  <si>
    <t>1.2.9.</t>
  </si>
  <si>
    <t>Придбання та встановлення МАФ, урн та лавок</t>
  </si>
  <si>
    <t>1.2.10.</t>
  </si>
  <si>
    <t>1.2.11.</t>
  </si>
  <si>
    <t>1.2.12.</t>
  </si>
  <si>
    <t>1.2.13.</t>
  </si>
  <si>
    <t>1.2.14.</t>
  </si>
  <si>
    <t>Продовження Додатку 1</t>
  </si>
  <si>
    <t>1.2.15.</t>
  </si>
  <si>
    <t>1.2.16.</t>
  </si>
  <si>
    <t>КП "Броваритепловодоенергія" поточний ремонт, утримання та технічне обслуговування бюветів та водозабірних колонок</t>
  </si>
  <si>
    <t>1.2.17.</t>
  </si>
  <si>
    <t>Охорона будівельного майданчика недобудованих багатоквартоквартирних ж/б ЖБК "Діамант" по вул.Київській,261</t>
  </si>
  <si>
    <t>1.3.</t>
  </si>
  <si>
    <t>Заклади освіти, культури, спорту та соціального призначення</t>
  </si>
  <si>
    <t>1.3.1.</t>
  </si>
  <si>
    <t>Реконструкція, капітальний ремонт дахів, покрівель</t>
  </si>
  <si>
    <t>1.3.2.</t>
  </si>
  <si>
    <t>Реконструкція,капітальний ремонт інженерних мереж</t>
  </si>
  <si>
    <t>1.3.3.</t>
  </si>
  <si>
    <t xml:space="preserve">Реконструкція, капітальний ремонт конструктивних елементів </t>
  </si>
  <si>
    <t>1.3.4.</t>
  </si>
  <si>
    <t>Реконструкція, капітальний ремонт внутрішніх приміщень</t>
  </si>
  <si>
    <t>1.3.5.</t>
  </si>
  <si>
    <t>Капітальний ремонт утеплення фасадів</t>
  </si>
  <si>
    <t>1.3.6.</t>
  </si>
  <si>
    <t>Нове будівництво,реконструкція, капітальний ремонт об''єктів</t>
  </si>
  <si>
    <t>1.3.7.</t>
  </si>
  <si>
    <t>Реконструкція, капітальний ремонт та благоустрій територіі</t>
  </si>
  <si>
    <t>1.4.</t>
  </si>
  <si>
    <t>Інженерні мережі та споруди</t>
  </si>
  <si>
    <t>1.4.1.</t>
  </si>
  <si>
    <t>Нове будівництво, реконструкція, капітальний ремонт мереж та споруд водопостачання та каналізації</t>
  </si>
  <si>
    <t>1.4.2.</t>
  </si>
  <si>
    <t>Нове будівництво, реконструкція, капітальний ремонт мереж теплопостачання</t>
  </si>
  <si>
    <t>1.4.3.</t>
  </si>
  <si>
    <t>Нове будівництво, реконструкція, капітальний ремонт мереж електропостачання та інше</t>
  </si>
  <si>
    <t>1.4.4.</t>
  </si>
  <si>
    <t>Нове будівництво, реконструкція, капітальний ремонт мереж та споруд дощової каналізації</t>
  </si>
  <si>
    <t>1.4.5.</t>
  </si>
  <si>
    <t>Нове будівництво, реконструкція, капітальний ремонт мереж газопроводу</t>
  </si>
  <si>
    <t>Міський голова</t>
  </si>
  <si>
    <t>Ігор САПОЖКО</t>
  </si>
  <si>
    <t>СКП "Броварська ритуальна служба" утримання та охорона кладовищ, доставка до моргу та поховання невідомих</t>
  </si>
  <si>
    <t>1.2.18.</t>
  </si>
  <si>
    <t xml:space="preserve">Поточний ремонт трансформаторних підстанцій 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</si>
  <si>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інспекції та контролю Броварської міської ради Броварського району Київської області)</t>
  </si>
  <si>
    <t>КП "Бровари - Благоустрій" благоустрій території Броварської міської територіальної громади</t>
  </si>
  <si>
    <t>Концепція розвитку пасажирського транспорту на території Броварської міської територіальної громади</t>
  </si>
  <si>
    <t>Розробка схем організації дорожнього руху громадського транспорту на території Броварської міської територіальної громади</t>
  </si>
  <si>
    <t>Улаштування посадкових майданчиків на зупинках громадського транспорту</t>
  </si>
  <si>
    <t>від 20.12.2018 року №1177-50-07</t>
  </si>
  <si>
    <t>( в редакції рішення Броварської міської ради Броварського району Київської області</t>
  </si>
  <si>
    <t>08.10.2021 р.</t>
  </si>
  <si>
    <t>№429-13-08</t>
  </si>
</sst>
</file>

<file path=xl/styles.xml><?xml version="1.0" encoding="utf-8"?>
<styleSheet xmlns="http://schemas.openxmlformats.org/spreadsheetml/2006/main">
  <numFmts count="1">
    <numFmt numFmtId="164" formatCode="0.00000"/>
  </numFmts>
  <fonts count="6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 wrapText="1"/>
    </xf>
    <xf numFmtId="0" fontId="3" fillId="0" borderId="3" xfId="0" applyFont="1" applyBorder="1"/>
    <xf numFmtId="4" fontId="3" fillId="0" borderId="1" xfId="0" applyNumberFormat="1" applyFont="1" applyBorder="1"/>
    <xf numFmtId="0" fontId="3" fillId="0" borderId="4" xfId="0" applyFont="1" applyBorder="1"/>
    <xf numFmtId="0" fontId="3" fillId="0" borderId="5" xfId="0" applyFont="1" applyBorder="1"/>
    <xf numFmtId="4" fontId="3" fillId="0" borderId="4" xfId="0" applyNumberFormat="1" applyFont="1" applyBorder="1"/>
    <xf numFmtId="4" fontId="3" fillId="0" borderId="6" xfId="0" applyNumberFormat="1" applyFont="1" applyBorder="1"/>
    <xf numFmtId="0" fontId="1" fillId="0" borderId="7" xfId="0" applyFont="1" applyBorder="1"/>
    <xf numFmtId="4" fontId="1" fillId="0" borderId="7" xfId="0" applyNumberFormat="1" applyFont="1" applyBorder="1"/>
    <xf numFmtId="4" fontId="4" fillId="0" borderId="9" xfId="0" applyNumberFormat="1" applyFont="1" applyBorder="1"/>
    <xf numFmtId="4" fontId="1" fillId="0" borderId="10" xfId="0" applyNumberFormat="1" applyFont="1" applyBorder="1"/>
    <xf numFmtId="0" fontId="1" fillId="0" borderId="11" xfId="0" applyFont="1" applyBorder="1"/>
    <xf numFmtId="4" fontId="1" fillId="0" borderId="11" xfId="0" applyNumberFormat="1" applyFont="1" applyBorder="1"/>
    <xf numFmtId="4" fontId="4" fillId="0" borderId="13" xfId="0" applyNumberFormat="1" applyFont="1" applyBorder="1"/>
    <xf numFmtId="4" fontId="1" fillId="0" borderId="14" xfId="0" applyNumberFormat="1" applyFont="1" applyBorder="1"/>
    <xf numFmtId="4" fontId="1" fillId="0" borderId="13" xfId="0" applyNumberFormat="1" applyFont="1" applyBorder="1"/>
    <xf numFmtId="0" fontId="1" fillId="0" borderId="12" xfId="0" applyFont="1" applyBorder="1" applyAlignment="1">
      <alignment wrapText="1"/>
    </xf>
    <xf numFmtId="4" fontId="3" fillId="0" borderId="15" xfId="0" applyNumberFormat="1" applyFont="1" applyBorder="1"/>
    <xf numFmtId="4" fontId="1" fillId="0" borderId="9" xfId="0" applyNumberFormat="1" applyFont="1" applyBorder="1"/>
    <xf numFmtId="4" fontId="2" fillId="0" borderId="13" xfId="0" applyNumberFormat="1" applyFont="1" applyBorder="1"/>
    <xf numFmtId="0" fontId="1" fillId="0" borderId="11" xfId="0" applyFont="1" applyBorder="1" applyAlignment="1">
      <alignment wrapText="1"/>
    </xf>
    <xf numFmtId="0" fontId="1" fillId="0" borderId="16" xfId="0" applyFont="1" applyBorder="1"/>
    <xf numFmtId="4" fontId="1" fillId="0" borderId="18" xfId="0" applyNumberFormat="1" applyFont="1" applyBorder="1"/>
    <xf numFmtId="0" fontId="1" fillId="0" borderId="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4" fontId="2" fillId="0" borderId="9" xfId="0" applyNumberFormat="1" applyFont="1" applyBorder="1"/>
    <xf numFmtId="4" fontId="2" fillId="0" borderId="20" xfId="0" applyNumberFormat="1" applyFont="1" applyBorder="1"/>
    <xf numFmtId="4" fontId="3" fillId="0" borderId="21" xfId="0" applyNumberFormat="1" applyFont="1" applyBorder="1"/>
    <xf numFmtId="4" fontId="1" fillId="0" borderId="16" xfId="0" applyNumberFormat="1" applyFont="1" applyBorder="1"/>
    <xf numFmtId="4" fontId="1" fillId="0" borderId="17" xfId="0" applyNumberFormat="1" applyFont="1" applyBorder="1"/>
    <xf numFmtId="0" fontId="1" fillId="0" borderId="23" xfId="0" applyFont="1" applyBorder="1"/>
    <xf numFmtId="0" fontId="1" fillId="0" borderId="24" xfId="0" applyFont="1" applyBorder="1" applyAlignment="1">
      <alignment wrapText="1"/>
    </xf>
    <xf numFmtId="4" fontId="1" fillId="0" borderId="23" xfId="0" applyNumberFormat="1" applyFont="1" applyBorder="1"/>
    <xf numFmtId="4" fontId="1" fillId="0" borderId="25" xfId="0" applyNumberFormat="1" applyFont="1" applyBorder="1"/>
    <xf numFmtId="4" fontId="1" fillId="0" borderId="26" xfId="0" applyNumberFormat="1" applyFont="1" applyBorder="1"/>
    <xf numFmtId="0" fontId="1" fillId="0" borderId="27" xfId="0" applyFont="1" applyBorder="1"/>
    <xf numFmtId="0" fontId="1" fillId="0" borderId="28" xfId="0" applyFont="1" applyBorder="1" applyAlignment="1">
      <alignment wrapText="1"/>
    </xf>
    <xf numFmtId="4" fontId="1" fillId="0" borderId="27" xfId="0" applyNumberFormat="1" applyFont="1" applyBorder="1"/>
    <xf numFmtId="4" fontId="1" fillId="0" borderId="29" xfId="0" applyNumberFormat="1" applyFont="1" applyBorder="1"/>
    <xf numFmtId="4" fontId="1" fillId="0" borderId="30" xfId="0" applyNumberFormat="1" applyFont="1" applyBorder="1"/>
    <xf numFmtId="164" fontId="1" fillId="0" borderId="0" xfId="0" applyNumberFormat="1" applyFont="1"/>
    <xf numFmtId="0" fontId="1" fillId="0" borderId="12" xfId="0" applyFont="1" applyFill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4" fontId="1" fillId="0" borderId="0" xfId="0" applyNumberFormat="1" applyFont="1" applyBorder="1"/>
    <xf numFmtId="4" fontId="2" fillId="0" borderId="0" xfId="0" applyNumberFormat="1" applyFont="1" applyBorder="1"/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 applyAlignment="1">
      <alignment horizontal="left"/>
    </xf>
    <xf numFmtId="0" fontId="1" fillId="0" borderId="3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F63"/>
  <sheetViews>
    <sheetView tabSelected="1" view="pageBreakPreview" topLeftCell="A61" zoomScale="63" zoomScaleNormal="63" zoomScaleSheetLayoutView="63" zoomScalePageLayoutView="49" workbookViewId="0">
      <selection activeCell="J11" sqref="J11"/>
    </sheetView>
  </sheetViews>
  <sheetFormatPr defaultRowHeight="15"/>
  <cols>
    <col min="3" max="3" width="50.7109375" customWidth="1"/>
    <col min="4" max="4" width="22.28515625" customWidth="1"/>
    <col min="5" max="5" width="23.7109375" customWidth="1"/>
    <col min="6" max="6" width="26.5703125" customWidth="1"/>
    <col min="7" max="7" width="12.28515625" customWidth="1"/>
    <col min="25" max="25" width="8.7109375" customWidth="1"/>
  </cols>
  <sheetData>
    <row r="1" spans="2:6" ht="18.75">
      <c r="B1" s="1"/>
      <c r="C1" s="1"/>
      <c r="D1" s="1"/>
      <c r="E1" s="1"/>
      <c r="F1" s="1" t="s">
        <v>0</v>
      </c>
    </row>
    <row r="2" spans="2:6" ht="18.75">
      <c r="B2" s="1"/>
      <c r="C2" s="1"/>
      <c r="D2" s="1"/>
      <c r="E2" s="1"/>
      <c r="F2" s="58" t="s">
        <v>1</v>
      </c>
    </row>
    <row r="3" spans="2:6" ht="18.75">
      <c r="B3" s="1"/>
      <c r="C3" s="1"/>
      <c r="E3" s="1"/>
      <c r="F3" s="58" t="s">
        <v>92</v>
      </c>
    </row>
    <row r="4" spans="2:6" ht="18.75">
      <c r="B4" s="1"/>
      <c r="C4" s="1"/>
      <c r="D4" s="1"/>
      <c r="E4" s="1"/>
      <c r="F4" s="2" t="s">
        <v>93</v>
      </c>
    </row>
    <row r="5" spans="2:6" ht="18.75">
      <c r="B5" s="1"/>
      <c r="C5" s="1"/>
      <c r="D5" s="1"/>
      <c r="E5" s="1" t="s">
        <v>94</v>
      </c>
      <c r="F5" s="2" t="s">
        <v>95</v>
      </c>
    </row>
    <row r="6" spans="2:6" ht="10.9" customHeight="1" thickBot="1">
      <c r="B6" s="1"/>
      <c r="C6" s="1"/>
      <c r="D6" s="1"/>
      <c r="E6" s="1"/>
      <c r="F6" s="1"/>
    </row>
    <row r="7" spans="2:6" ht="75.75" thickBot="1">
      <c r="B7" s="3"/>
      <c r="C7" s="4" t="s">
        <v>2</v>
      </c>
      <c r="D7" s="5" t="s">
        <v>3</v>
      </c>
      <c r="E7" s="3" t="s">
        <v>4</v>
      </c>
      <c r="F7" s="6" t="s">
        <v>5</v>
      </c>
    </row>
    <row r="8" spans="2:6" ht="22.9" customHeight="1" thickBot="1">
      <c r="B8" s="3"/>
      <c r="C8" s="4" t="s">
        <v>6</v>
      </c>
      <c r="D8" s="7">
        <f>D9+D17+D40+D48</f>
        <v>488502.05000000005</v>
      </c>
      <c r="E8" s="7">
        <f>E9+E17+E40+E48</f>
        <v>117878.1</v>
      </c>
      <c r="F8" s="7">
        <f>F9+F17+F40+F48</f>
        <v>370623.95</v>
      </c>
    </row>
    <row r="9" spans="2:6" ht="22.9" customHeight="1" thickBot="1">
      <c r="B9" s="8" t="s">
        <v>7</v>
      </c>
      <c r="C9" s="9" t="s">
        <v>8</v>
      </c>
      <c r="D9" s="10">
        <f>E9+F9</f>
        <v>10641.6</v>
      </c>
      <c r="E9" s="11">
        <f>E10+E11+E12+E13+E14+E15+E16</f>
        <v>0</v>
      </c>
      <c r="F9" s="11">
        <f>F10+F11+F12+F13+F14+F15+F16</f>
        <v>10641.6</v>
      </c>
    </row>
    <row r="10" spans="2:6" ht="34.9" customHeight="1">
      <c r="B10" s="12" t="s">
        <v>9</v>
      </c>
      <c r="C10" s="28" t="s">
        <v>10</v>
      </c>
      <c r="D10" s="13">
        <f>E10+F10</f>
        <v>6168</v>
      </c>
      <c r="E10" s="14"/>
      <c r="F10" s="15">
        <f>4700+1668-200</f>
        <v>6168</v>
      </c>
    </row>
    <row r="11" spans="2:6" ht="21" customHeight="1">
      <c r="B11" s="16" t="s">
        <v>11</v>
      </c>
      <c r="C11" s="21" t="s">
        <v>12</v>
      </c>
      <c r="D11" s="17">
        <f t="shared" ref="D11:D53" si="0">E11+F11</f>
        <v>3300.6</v>
      </c>
      <c r="E11" s="18"/>
      <c r="F11" s="19">
        <f>700.6+2600</f>
        <v>3300.6</v>
      </c>
    </row>
    <row r="12" spans="2:6" ht="56.25">
      <c r="B12" s="16" t="s">
        <v>13</v>
      </c>
      <c r="C12" s="21" t="s">
        <v>14</v>
      </c>
      <c r="D12" s="17">
        <f t="shared" si="0"/>
        <v>473</v>
      </c>
      <c r="E12" s="18"/>
      <c r="F12" s="19">
        <f>473</f>
        <v>473</v>
      </c>
    </row>
    <row r="13" spans="2:6" ht="37.5">
      <c r="B13" s="16" t="s">
        <v>15</v>
      </c>
      <c r="C13" s="21" t="s">
        <v>16</v>
      </c>
      <c r="D13" s="17">
        <f t="shared" si="0"/>
        <v>0</v>
      </c>
      <c r="E13" s="18"/>
      <c r="F13" s="19">
        <v>0</v>
      </c>
    </row>
    <row r="14" spans="2:6" ht="38.450000000000003" customHeight="1">
      <c r="B14" s="16" t="s">
        <v>17</v>
      </c>
      <c r="C14" s="21" t="s">
        <v>18</v>
      </c>
      <c r="D14" s="17">
        <f t="shared" si="0"/>
        <v>500</v>
      </c>
      <c r="E14" s="18"/>
      <c r="F14" s="19">
        <f>500</f>
        <v>500</v>
      </c>
    </row>
    <row r="15" spans="2:6" ht="37.15" customHeight="1">
      <c r="B15" s="16" t="s">
        <v>19</v>
      </c>
      <c r="C15" s="21" t="s">
        <v>20</v>
      </c>
      <c r="D15" s="17">
        <f t="shared" si="0"/>
        <v>200</v>
      </c>
      <c r="E15" s="20"/>
      <c r="F15" s="19">
        <v>200</v>
      </c>
    </row>
    <row r="16" spans="2:6" ht="22.15" customHeight="1" thickBot="1">
      <c r="B16" s="16" t="s">
        <v>21</v>
      </c>
      <c r="C16" s="21" t="s">
        <v>22</v>
      </c>
      <c r="D16" s="17">
        <f t="shared" si="0"/>
        <v>0</v>
      </c>
      <c r="E16" s="20"/>
      <c r="F16" s="19">
        <v>0</v>
      </c>
    </row>
    <row r="17" spans="2:6" ht="19.149999999999999" customHeight="1" thickBot="1">
      <c r="B17" s="3" t="s">
        <v>23</v>
      </c>
      <c r="C17" s="4" t="s">
        <v>24</v>
      </c>
      <c r="D17" s="7">
        <f t="shared" si="0"/>
        <v>262071.6</v>
      </c>
      <c r="E17" s="22">
        <f>E18+E19+E20+E21+E22+E23+E24+E25+E26+E27+E28+E33+E34+E35+E36+E37+E39+E38</f>
        <v>117878.1</v>
      </c>
      <c r="F17" s="22">
        <f>F18+F19+F20+F21+F22+F23+F24+F25+F26+F27+F28+F33+F34+F35+F36+F37</f>
        <v>144193.5</v>
      </c>
    </row>
    <row r="18" spans="2:6" ht="56.45" customHeight="1">
      <c r="B18" s="12" t="s">
        <v>25</v>
      </c>
      <c r="C18" s="28" t="s">
        <v>26</v>
      </c>
      <c r="D18" s="13">
        <f t="shared" si="0"/>
        <v>76178.5</v>
      </c>
      <c r="E18" s="23"/>
      <c r="F18" s="15">
        <f>23378.5+100+1000+200+50000+1500</f>
        <v>76178.5</v>
      </c>
    </row>
    <row r="19" spans="2:6" ht="37.9" customHeight="1">
      <c r="B19" s="16" t="s">
        <v>27</v>
      </c>
      <c r="C19" s="21" t="s">
        <v>28</v>
      </c>
      <c r="D19" s="17">
        <f t="shared" si="0"/>
        <v>5065</v>
      </c>
      <c r="E19" s="20"/>
      <c r="F19" s="19">
        <f>1050+1500+2015+500</f>
        <v>5065</v>
      </c>
    </row>
    <row r="20" spans="2:6" ht="42" customHeight="1">
      <c r="B20" s="16" t="s">
        <v>29</v>
      </c>
      <c r="C20" s="21" t="s">
        <v>30</v>
      </c>
      <c r="D20" s="17">
        <f t="shared" si="0"/>
        <v>15000</v>
      </c>
      <c r="E20" s="20"/>
      <c r="F20" s="19">
        <f>1500+13500</f>
        <v>15000</v>
      </c>
    </row>
    <row r="21" spans="2:6" ht="59.45" customHeight="1">
      <c r="B21" s="16" t="s">
        <v>31</v>
      </c>
      <c r="C21" s="21" t="s">
        <v>32</v>
      </c>
      <c r="D21" s="17">
        <f t="shared" si="0"/>
        <v>35455</v>
      </c>
      <c r="E21" s="20"/>
      <c r="F21" s="19">
        <f>6100+6000+14577+4100+3448+1230</f>
        <v>35455</v>
      </c>
    </row>
    <row r="22" spans="2:6" ht="72.599999999999994" customHeight="1">
      <c r="B22" s="16" t="s">
        <v>33</v>
      </c>
      <c r="C22" s="21" t="s">
        <v>34</v>
      </c>
      <c r="D22" s="17">
        <f t="shared" si="0"/>
        <v>0</v>
      </c>
      <c r="E22" s="20"/>
      <c r="F22" s="19"/>
    </row>
    <row r="23" spans="2:6" ht="56.25">
      <c r="B23" s="16" t="s">
        <v>35</v>
      </c>
      <c r="C23" s="21" t="s">
        <v>36</v>
      </c>
      <c r="D23" s="17">
        <f t="shared" si="0"/>
        <v>0</v>
      </c>
      <c r="E23" s="18"/>
      <c r="F23" s="19">
        <v>0</v>
      </c>
    </row>
    <row r="24" spans="2:6" ht="53.45" customHeight="1">
      <c r="B24" s="16" t="s">
        <v>37</v>
      </c>
      <c r="C24" s="21" t="s">
        <v>38</v>
      </c>
      <c r="D24" s="17">
        <f t="shared" si="0"/>
        <v>12495</v>
      </c>
      <c r="E24" s="18"/>
      <c r="F24" s="19">
        <f>10000+1695+300+500</f>
        <v>12495</v>
      </c>
    </row>
    <row r="25" spans="2:6" ht="37.5">
      <c r="B25" s="16" t="s">
        <v>39</v>
      </c>
      <c r="C25" s="21" t="s">
        <v>40</v>
      </c>
      <c r="D25" s="17">
        <f t="shared" si="0"/>
        <v>0</v>
      </c>
      <c r="E25" s="24"/>
      <c r="F25" s="19">
        <v>0</v>
      </c>
    </row>
    <row r="26" spans="2:6" ht="39" customHeight="1">
      <c r="B26" s="16" t="s">
        <v>41</v>
      </c>
      <c r="C26" s="21" t="s">
        <v>42</v>
      </c>
      <c r="D26" s="17">
        <f t="shared" si="0"/>
        <v>0</v>
      </c>
      <c r="E26" s="24"/>
      <c r="F26" s="19">
        <v>0</v>
      </c>
    </row>
    <row r="27" spans="2:6" ht="52.9" customHeight="1">
      <c r="B27" s="16" t="s">
        <v>43</v>
      </c>
      <c r="C27" s="48" t="s">
        <v>89</v>
      </c>
      <c r="D27" s="17">
        <f t="shared" si="0"/>
        <v>0</v>
      </c>
      <c r="E27" s="24"/>
      <c r="F27" s="19">
        <v>0</v>
      </c>
    </row>
    <row r="28" spans="2:6" ht="50.45" customHeight="1">
      <c r="B28" s="16" t="s">
        <v>44</v>
      </c>
      <c r="C28" s="48" t="s">
        <v>90</v>
      </c>
      <c r="D28" s="17">
        <f t="shared" si="0"/>
        <v>0</v>
      </c>
      <c r="E28" s="24"/>
      <c r="F28" s="19">
        <v>0</v>
      </c>
    </row>
    <row r="29" spans="2:6" ht="19.149999999999999" customHeight="1">
      <c r="B29" s="50"/>
      <c r="C29" s="51"/>
      <c r="D29" s="56">
        <v>2</v>
      </c>
      <c r="E29" s="53"/>
      <c r="F29" s="55"/>
    </row>
    <row r="30" spans="2:6" ht="21" customHeight="1">
      <c r="B30" s="50"/>
      <c r="C30" s="51"/>
      <c r="D30" s="56"/>
      <c r="E30" s="53"/>
      <c r="F30" s="55" t="s">
        <v>48</v>
      </c>
    </row>
    <row r="31" spans="2:6" ht="20.45" customHeight="1">
      <c r="B31" s="50"/>
      <c r="C31" s="51"/>
      <c r="D31" s="56"/>
      <c r="E31" s="53"/>
      <c r="F31" s="55"/>
    </row>
    <row r="32" spans="2:6" ht="11.45" customHeight="1">
      <c r="B32" s="50"/>
      <c r="C32" s="51"/>
      <c r="D32" s="52"/>
      <c r="E32" s="53"/>
      <c r="F32" s="54"/>
    </row>
    <row r="33" spans="2:6" ht="37.5">
      <c r="B33" s="16" t="s">
        <v>45</v>
      </c>
      <c r="C33" s="25" t="s">
        <v>91</v>
      </c>
      <c r="D33" s="17">
        <f>E33+F33</f>
        <v>0</v>
      </c>
      <c r="E33" s="24"/>
      <c r="F33" s="19">
        <v>0</v>
      </c>
    </row>
    <row r="34" spans="2:6" ht="135.6" customHeight="1">
      <c r="B34" s="16" t="s">
        <v>46</v>
      </c>
      <c r="C34" s="25" t="s">
        <v>87</v>
      </c>
      <c r="D34" s="17">
        <f t="shared" si="0"/>
        <v>100</v>
      </c>
      <c r="E34" s="24">
        <v>100</v>
      </c>
      <c r="F34" s="19">
        <v>0</v>
      </c>
    </row>
    <row r="35" spans="2:6" ht="62.45" customHeight="1">
      <c r="B35" s="16" t="s">
        <v>47</v>
      </c>
      <c r="C35" s="57" t="s">
        <v>84</v>
      </c>
      <c r="D35" s="17">
        <f t="shared" si="0"/>
        <v>6231</v>
      </c>
      <c r="E35" s="31">
        <f>4000+531+1400+300</f>
        <v>6231</v>
      </c>
      <c r="F35" s="27">
        <v>0</v>
      </c>
    </row>
    <row r="36" spans="2:6" ht="57.6" customHeight="1">
      <c r="B36" s="12" t="s">
        <v>49</v>
      </c>
      <c r="C36" s="47" t="s">
        <v>88</v>
      </c>
      <c r="D36" s="17">
        <f t="shared" si="0"/>
        <v>110147.1</v>
      </c>
      <c r="E36" s="30">
        <f>83957.1+1740-50+18500+2000+4000</f>
        <v>110147.1</v>
      </c>
      <c r="F36" s="19">
        <v>0</v>
      </c>
    </row>
    <row r="37" spans="2:6" ht="72.599999999999994" customHeight="1">
      <c r="B37" s="16" t="s">
        <v>50</v>
      </c>
      <c r="C37" s="29" t="s">
        <v>51</v>
      </c>
      <c r="D37" s="17">
        <f t="shared" si="0"/>
        <v>800</v>
      </c>
      <c r="E37" s="24">
        <f>500+300</f>
        <v>800</v>
      </c>
      <c r="F37" s="15">
        <v>0</v>
      </c>
    </row>
    <row r="38" spans="2:6" ht="59.45" customHeight="1">
      <c r="B38" s="16" t="s">
        <v>52</v>
      </c>
      <c r="C38" s="21" t="s">
        <v>53</v>
      </c>
      <c r="D38" s="17">
        <f t="shared" ref="D38:D39" si="1">E38+F38</f>
        <v>600</v>
      </c>
      <c r="E38" s="31">
        <f>300+200+100</f>
        <v>600</v>
      </c>
      <c r="F38" s="15">
        <v>0</v>
      </c>
    </row>
    <row r="39" spans="2:6" ht="42.6" customHeight="1" thickBot="1">
      <c r="B39" s="16" t="s">
        <v>85</v>
      </c>
      <c r="C39" s="46" t="s">
        <v>86</v>
      </c>
      <c r="D39" s="17">
        <f t="shared" si="1"/>
        <v>0</v>
      </c>
      <c r="E39" s="31">
        <f>200-200</f>
        <v>0</v>
      </c>
      <c r="F39" s="15">
        <v>0</v>
      </c>
    </row>
    <row r="40" spans="2:6" ht="21" customHeight="1" thickBot="1">
      <c r="B40" s="3" t="s">
        <v>54</v>
      </c>
      <c r="C40" s="4" t="s">
        <v>55</v>
      </c>
      <c r="D40" s="7">
        <f t="shared" si="0"/>
        <v>215788.85</v>
      </c>
      <c r="E40" s="32"/>
      <c r="F40" s="22">
        <f>F41+F42+F43+F44+F45+F46+F47</f>
        <v>215788.85</v>
      </c>
    </row>
    <row r="41" spans="2:6" ht="41.45" customHeight="1">
      <c r="B41" s="12" t="s">
        <v>56</v>
      </c>
      <c r="C41" s="28" t="s">
        <v>57</v>
      </c>
      <c r="D41" s="13">
        <f t="shared" si="0"/>
        <v>3100</v>
      </c>
      <c r="E41" s="23"/>
      <c r="F41" s="15">
        <f>4000-900</f>
        <v>3100</v>
      </c>
    </row>
    <row r="42" spans="2:6" ht="36" customHeight="1">
      <c r="B42" s="16" t="s">
        <v>58</v>
      </c>
      <c r="C42" s="21" t="s">
        <v>59</v>
      </c>
      <c r="D42" s="17">
        <f t="shared" si="0"/>
        <v>4325</v>
      </c>
      <c r="E42" s="20"/>
      <c r="F42" s="19">
        <f>1000+1695+350+1280</f>
        <v>4325</v>
      </c>
    </row>
    <row r="43" spans="2:6" ht="36.6" customHeight="1">
      <c r="B43" s="16" t="s">
        <v>60</v>
      </c>
      <c r="C43" s="21" t="s">
        <v>61</v>
      </c>
      <c r="D43" s="17">
        <f t="shared" si="0"/>
        <v>1078.8</v>
      </c>
      <c r="E43" s="20"/>
      <c r="F43" s="19">
        <f>628.8+250+200</f>
        <v>1078.8</v>
      </c>
    </row>
    <row r="44" spans="2:6" ht="36.6" customHeight="1">
      <c r="B44" s="16" t="s">
        <v>62</v>
      </c>
      <c r="C44" s="21" t="s">
        <v>63</v>
      </c>
      <c r="D44" s="17">
        <f t="shared" si="0"/>
        <v>12583.7</v>
      </c>
      <c r="E44" s="20"/>
      <c r="F44" s="19">
        <f>6983.7+1130+1500-510+3500-20</f>
        <v>12583.7</v>
      </c>
    </row>
    <row r="45" spans="2:6" ht="21" customHeight="1">
      <c r="B45" s="16" t="s">
        <v>64</v>
      </c>
      <c r="C45" s="21" t="s">
        <v>65</v>
      </c>
      <c r="D45" s="17">
        <f>E45+F45</f>
        <v>367.70000000000005</v>
      </c>
      <c r="E45" s="20"/>
      <c r="F45" s="19">
        <f>1867.7-1500</f>
        <v>367.70000000000005</v>
      </c>
    </row>
    <row r="46" spans="2:6" ht="37.5">
      <c r="B46" s="16" t="s">
        <v>66</v>
      </c>
      <c r="C46" s="21" t="s">
        <v>67</v>
      </c>
      <c r="D46" s="17">
        <f>E46+F46</f>
        <v>194133.65</v>
      </c>
      <c r="E46" s="20"/>
      <c r="F46" s="19">
        <f>33008.5-1500+80000+5000+40000+14396.8+1500+700+1400-200+200+510-350+4800+14668.35</f>
        <v>194133.65</v>
      </c>
    </row>
    <row r="47" spans="2:6" ht="39.6" customHeight="1" thickBot="1">
      <c r="B47" s="26" t="s">
        <v>68</v>
      </c>
      <c r="C47" s="49" t="s">
        <v>69</v>
      </c>
      <c r="D47" s="33">
        <f t="shared" si="0"/>
        <v>200</v>
      </c>
      <c r="E47" s="34"/>
      <c r="F47" s="27">
        <f>500-300</f>
        <v>200</v>
      </c>
    </row>
    <row r="48" spans="2:6" ht="18" customHeight="1" thickBot="1">
      <c r="B48" s="3" t="s">
        <v>70</v>
      </c>
      <c r="C48" s="4" t="s">
        <v>71</v>
      </c>
      <c r="D48" s="7">
        <f t="shared" si="0"/>
        <v>0</v>
      </c>
      <c r="E48" s="32"/>
      <c r="F48" s="22">
        <f>F49+F50+F51+F52+F53</f>
        <v>0</v>
      </c>
    </row>
    <row r="49" spans="2:6" ht="34.9" customHeight="1">
      <c r="B49" s="35" t="s">
        <v>72</v>
      </c>
      <c r="C49" s="36" t="s">
        <v>73</v>
      </c>
      <c r="D49" s="37">
        <f t="shared" si="0"/>
        <v>0</v>
      </c>
      <c r="E49" s="38"/>
      <c r="F49" s="39">
        <v>0</v>
      </c>
    </row>
    <row r="50" spans="2:6" ht="46.15" customHeight="1">
      <c r="B50" s="16" t="s">
        <v>74</v>
      </c>
      <c r="C50" s="21" t="s">
        <v>75</v>
      </c>
      <c r="D50" s="17">
        <f t="shared" si="0"/>
        <v>0</v>
      </c>
      <c r="E50" s="20"/>
      <c r="F50" s="19">
        <v>0</v>
      </c>
    </row>
    <row r="51" spans="2:6" ht="36.6" customHeight="1">
      <c r="B51" s="16" t="s">
        <v>76</v>
      </c>
      <c r="C51" s="21" t="s">
        <v>77</v>
      </c>
      <c r="D51" s="17">
        <f t="shared" si="0"/>
        <v>0</v>
      </c>
      <c r="E51" s="20"/>
      <c r="F51" s="19">
        <v>0</v>
      </c>
    </row>
    <row r="52" spans="2:6" ht="58.9" customHeight="1">
      <c r="B52" s="16" t="s">
        <v>78</v>
      </c>
      <c r="C52" s="21" t="s">
        <v>79</v>
      </c>
      <c r="D52" s="17">
        <f>E52+F52</f>
        <v>0</v>
      </c>
      <c r="E52" s="20"/>
      <c r="F52" s="19">
        <v>0</v>
      </c>
    </row>
    <row r="53" spans="2:6" ht="45" customHeight="1" thickBot="1">
      <c r="B53" s="40" t="s">
        <v>80</v>
      </c>
      <c r="C53" s="41" t="s">
        <v>81</v>
      </c>
      <c r="D53" s="42">
        <f t="shared" si="0"/>
        <v>0</v>
      </c>
      <c r="E53" s="43"/>
      <c r="F53" s="44">
        <v>0</v>
      </c>
    </row>
    <row r="54" spans="2:6" ht="18.600000000000001" customHeight="1">
      <c r="B54" s="50"/>
      <c r="C54" s="51"/>
      <c r="D54" s="52"/>
      <c r="E54" s="52"/>
      <c r="F54" s="52"/>
    </row>
    <row r="55" spans="2:6" ht="18.600000000000001" customHeight="1">
      <c r="B55" s="50"/>
      <c r="C55" s="51"/>
      <c r="D55" s="52"/>
      <c r="E55" s="52"/>
      <c r="F55" s="52"/>
    </row>
    <row r="56" spans="2:6" ht="18.75">
      <c r="B56" s="1"/>
      <c r="C56" s="1" t="s">
        <v>82</v>
      </c>
      <c r="D56" s="1"/>
      <c r="E56" s="1" t="s">
        <v>83</v>
      </c>
      <c r="F56" s="1"/>
    </row>
    <row r="57" spans="2:6" ht="18.75">
      <c r="B57" s="1"/>
      <c r="C57" s="1"/>
      <c r="D57" s="1"/>
      <c r="E57" s="1"/>
      <c r="F57" s="45"/>
    </row>
    <row r="63" spans="2:6" ht="15.75">
      <c r="C63" s="59"/>
      <c r="D63" s="59"/>
      <c r="E63" s="59"/>
    </row>
  </sheetData>
  <mergeCells count="1">
    <mergeCell ref="C63:E63"/>
  </mergeCells>
  <printOptions horizontalCentered="1" verticalCentered="1"/>
  <pageMargins left="1.1811023622047245" right="0.39370078740157483" top="0.78740157480314965" bottom="0.78740157480314965" header="0.31496062992125984" footer="0.31496062992125984"/>
  <pageSetup paperSize="9" scale="64" fitToHeight="0" orientation="portrait" verticalDpi="0" r:id="rId1"/>
  <headerFooter>
    <oddHeader>&amp;C</oddHeader>
  </headerFooter>
  <rowBreaks count="2" manualBreakCount="2">
    <brk id="28" min="1" max="5" man="1"/>
    <brk id="56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ПРОГРАМА</vt:lpstr>
      <vt:lpstr>ПРОГРАМА!Область_печати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2021-10-08T11:10:39Z</dcterms:modified>
</cp:coreProperties>
</file>