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69A6C73F-F2DC-48BA-9EE9-72951F38C6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ПРОГРАМА" sheetId="1" r:id="rId1"/>
  </sheets>
  <definedNames>
    <definedName name="_xlnm.Print_Area" localSheetId="0">ПРОГРАМА!$B$1:$F$55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  <c r="F46" i="1" l="1"/>
  <c r="F43" i="1"/>
  <c r="F18" i="1" l="1"/>
  <c r="F12" i="1" l="1"/>
  <c r="D47" i="1" l="1"/>
  <c r="F41" i="1" l="1"/>
  <c r="E35" i="1"/>
  <c r="E38" i="1" l="1"/>
  <c r="F42" i="1" l="1"/>
  <c r="F24" i="1"/>
  <c r="F21" i="1"/>
  <c r="F20" i="1"/>
  <c r="F19" i="1"/>
  <c r="F13" i="1"/>
  <c r="F10" i="1"/>
  <c r="E39" i="1" l="1"/>
  <c r="D39" i="1" l="1"/>
  <c r="D38" i="1"/>
  <c r="E17" i="1" l="1"/>
  <c r="D54" i="1" l="1"/>
  <c r="D53" i="1"/>
  <c r="D52" i="1"/>
  <c r="D51" i="1"/>
  <c r="D50" i="1"/>
  <c r="F49" i="1"/>
  <c r="D49" i="1" s="1"/>
  <c r="D48" i="1"/>
  <c r="D46" i="1"/>
  <c r="D45" i="1"/>
  <c r="D44" i="1"/>
  <c r="D43" i="1"/>
  <c r="D42" i="1"/>
  <c r="D41" i="1"/>
  <c r="D37" i="1"/>
  <c r="D36" i="1"/>
  <c r="D35" i="1"/>
  <c r="D34" i="1"/>
  <c r="D33" i="1"/>
  <c r="D28" i="1"/>
  <c r="D27" i="1"/>
  <c r="D26" i="1"/>
  <c r="D25" i="1"/>
  <c r="D24" i="1"/>
  <c r="D23" i="1"/>
  <c r="D22" i="1"/>
  <c r="D21" i="1"/>
  <c r="D20" i="1"/>
  <c r="D19" i="1"/>
  <c r="D18" i="1"/>
  <c r="D16" i="1"/>
  <c r="D15" i="1"/>
  <c r="D14" i="1"/>
  <c r="D13" i="1"/>
  <c r="D12" i="1"/>
  <c r="D11" i="1"/>
  <c r="D10" i="1"/>
  <c r="F9" i="1"/>
  <c r="E9" i="1"/>
  <c r="F40" i="1" l="1"/>
  <c r="D40" i="1" s="1"/>
  <c r="F17" i="1"/>
  <c r="D17" i="1" s="1"/>
  <c r="D9" i="1"/>
  <c r="E8" i="1"/>
  <c r="D8" i="1" l="1"/>
  <c r="F8" i="1"/>
</calcChain>
</file>

<file path=xl/sharedStrings.xml><?xml version="1.0" encoding="utf-8"?>
<sst xmlns="http://schemas.openxmlformats.org/spreadsheetml/2006/main" count="97" uniqueCount="97">
  <si>
    <t>Додаток 1</t>
  </si>
  <si>
    <t>Заходи реалізації програми</t>
  </si>
  <si>
    <t>поточні</t>
  </si>
  <si>
    <t>капітальні</t>
  </si>
  <si>
    <t>Всього видатки</t>
  </si>
  <si>
    <t>1.1.</t>
  </si>
  <si>
    <t>Житлове господарство</t>
  </si>
  <si>
    <t>1.1.1.</t>
  </si>
  <si>
    <t>Реконструкція, капітальний ремонт шатрових дахів</t>
  </si>
  <si>
    <t>1.1.2.</t>
  </si>
  <si>
    <t>Капітальний ремонт м'яких покрівель</t>
  </si>
  <si>
    <t>1.1.3.</t>
  </si>
  <si>
    <t>Реконструкція,капітальний ремонт внутрішньобудинкових інженерних мереж</t>
  </si>
  <si>
    <t>1.1.4.</t>
  </si>
  <si>
    <t>Капітальний ремонт утеплення фасадів, герметизація швів</t>
  </si>
  <si>
    <t>1.1.5.</t>
  </si>
  <si>
    <t>Капітальний ремонт під'їздів,сходових клітин, вхідних груп</t>
  </si>
  <si>
    <t>1.1.6.</t>
  </si>
  <si>
    <t>Реконструкція, капітальний ремонт конструктивних елементів будинків</t>
  </si>
  <si>
    <t>1.1.7.</t>
  </si>
  <si>
    <t>Придбання, заміна поштових скриньок</t>
  </si>
  <si>
    <t>1.2.</t>
  </si>
  <si>
    <t>Вулично - шляхова інфраструктура та благоустрій території</t>
  </si>
  <si>
    <t>1.2.1.</t>
  </si>
  <si>
    <t>Нове будівництво, реконструкція, капітальний ремонт доріг, вулиць, шляхопроводів</t>
  </si>
  <si>
    <t>1.2.2.</t>
  </si>
  <si>
    <t>Нове будівництво, реконструкція, капітальний ремонт тротуарів, доріжок</t>
  </si>
  <si>
    <t>1.2.3.</t>
  </si>
  <si>
    <t>Нове будівництво, реконструкція, капітальний ремонт МЗО вулиць</t>
  </si>
  <si>
    <t>1.2.4.</t>
  </si>
  <si>
    <t>Нове будівництво, реконструкція, капітальний ремонт внутрішньоквартальних міжбудинкових проіздів, тротуарів</t>
  </si>
  <si>
    <t>1.2.5.</t>
  </si>
  <si>
    <t>Нове будівництво, реконструкція, капітальний ремонт МЗО внутрішньоквартальних міжбудинкових проїздів, тротуарів</t>
  </si>
  <si>
    <t>1.2.6.</t>
  </si>
  <si>
    <t>Нове будівництво, реконструкція, капітальний ремонт світлофорних об'єктів</t>
  </si>
  <si>
    <t>1.2.7.</t>
  </si>
  <si>
    <t>Нове будівництво, реконструкція, капітальний ремонт парків, скверів, зон відпочинку</t>
  </si>
  <si>
    <t>1.2.8.</t>
  </si>
  <si>
    <t>Проектування комплексної схеми організації дорожнього руху</t>
  </si>
  <si>
    <t>1.2.9.</t>
  </si>
  <si>
    <t>Придбання та встановлення МАФ, урн та лавок</t>
  </si>
  <si>
    <t>1.2.10.</t>
  </si>
  <si>
    <t>1.2.11.</t>
  </si>
  <si>
    <t>1.2.12.</t>
  </si>
  <si>
    <t>1.2.13.</t>
  </si>
  <si>
    <t>1.2.14.</t>
  </si>
  <si>
    <t>Продовження Додатку 1</t>
  </si>
  <si>
    <t>1.2.15.</t>
  </si>
  <si>
    <t>1.2.16.</t>
  </si>
  <si>
    <t>КП "Броваритепловодоенергія" поточний ремонт, утримання та технічне обслуговування бюветів та водозабірних колонок</t>
  </si>
  <si>
    <t>1.2.17.</t>
  </si>
  <si>
    <t>Охорона будівельного майданчика недобудованих багатоквартоквартирних ж/б ЖБК "Діамант" по вул.Київській,261</t>
  </si>
  <si>
    <t>1.3.</t>
  </si>
  <si>
    <t>Заклади освіти, культури, спорту та соціального призначення</t>
  </si>
  <si>
    <t>1.3.1.</t>
  </si>
  <si>
    <t>Реконструкція, капітальний ремонт дахів, покрівель</t>
  </si>
  <si>
    <t>1.3.2.</t>
  </si>
  <si>
    <t>Реконструкція,капітальний ремонт інженерних мереж</t>
  </si>
  <si>
    <t>1.3.3.</t>
  </si>
  <si>
    <t xml:space="preserve">Реконструкція, капітальний ремонт конструктивних елементів </t>
  </si>
  <si>
    <t>1.3.4.</t>
  </si>
  <si>
    <t>Реконструкція, капітальний ремонт внутрішніх приміщень</t>
  </si>
  <si>
    <t>1.3.5.</t>
  </si>
  <si>
    <t>Капітальний ремонт утеплення фасадів</t>
  </si>
  <si>
    <t>1.3.6.</t>
  </si>
  <si>
    <t>Нове будівництво,реконструкція, капітальний ремонт об''єктів</t>
  </si>
  <si>
    <t>1.3.7.</t>
  </si>
  <si>
    <t>Реконструкція, капітальний ремонт та благоустрій територіі</t>
  </si>
  <si>
    <t>1.4.</t>
  </si>
  <si>
    <t>Інженерні мережі та споруди</t>
  </si>
  <si>
    <t>1.4.1.</t>
  </si>
  <si>
    <t>Нове будівництво, реконструкція, капітальний ремонт мереж та споруд водопостачання та каналізації</t>
  </si>
  <si>
    <t>1.4.2.</t>
  </si>
  <si>
    <t>Нове будівництво, реконструкція, капітальний ремонт мереж теплопостачання</t>
  </si>
  <si>
    <t>1.4.3.</t>
  </si>
  <si>
    <t>Нове будівництво, реконструкція, капітальний ремонт мереж електропостачання та інше</t>
  </si>
  <si>
    <t>1.4.4.</t>
  </si>
  <si>
    <t>Нове будівництво, реконструкція, капітальний ремонт мереж та споруд дощової каналізації</t>
  </si>
  <si>
    <t>1.4.5.</t>
  </si>
  <si>
    <t>Нове будівництво, реконструкція, капітальний ремонт мереж газопроводу</t>
  </si>
  <si>
    <t>1.2.18.</t>
  </si>
  <si>
    <t xml:space="preserve">Поточний ремонт трансформаторних підстанцій </t>
  </si>
  <si>
    <t>Демонтаж та транспортування самовільно встановлених гаражів, об'єктів зовнішньої реклами, тимчасових споруд, малих архітектурних форм та інших конструкцій (Виконавець - управління інспекції та контролю Броварської міської ради Броварського району Київської області)</t>
  </si>
  <si>
    <t>КП "Бровари - Благоустрій" благоустрій території Броварської міської територіальної громади</t>
  </si>
  <si>
    <t>Концепція розвитку пасажирського транспорту на території Броварської міської територіальної громади</t>
  </si>
  <si>
    <t>Розробка схем організації дорожнього руху громадського транспорту на території Броварської міської територіальної громади</t>
  </si>
  <si>
    <t>Улаштування посадкових майданчиків на зупинках громадського транспорту</t>
  </si>
  <si>
    <t>( в редакції рішення Броварської міської ради Броварського району Київської області</t>
  </si>
  <si>
    <t>Міський голова</t>
  </si>
  <si>
    <t>Ігор САПОЖКО</t>
  </si>
  <si>
    <t>обсяг фінансування програми 2022 рік  (тис.грн.)</t>
  </si>
  <si>
    <t xml:space="preserve">до Програми будівництва, капітального ремонту, утримання об'єктів житлового фонду, благоустрою та соціально - культурного призначення Броварської міської територіальної громади на 2019-2023 роки , </t>
  </si>
  <si>
    <t xml:space="preserve"> затвердженої рішенням Броварської міської ради Київської області від 20.12.2018 року №1177-50-07</t>
  </si>
  <si>
    <t xml:space="preserve">СКП "Броварська ритуальна служба" утримання та охорона кладовищ; у зв'язку з воєнними діями, захоронення тіл непізнаних та не витребуваних громадян з території Броварського району; доставка до моргу та поховання військовослужбовців ЗСУ, членів територіальної оборони та добровольчих формувань, правоохоронних органів, що загинули під час участі в заходах щодо забезпечення відсічі збройної агресії російської федерації та охорони громадського порядку. </t>
  </si>
  <si>
    <t>1.3.8.</t>
  </si>
  <si>
    <t xml:space="preserve">від 17.11.2022 р. № ______________   )     </t>
  </si>
  <si>
    <t>884-36-08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</si>
</sst>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" wrapText="1"/>
    </xf>
    <xf numFmtId="0" fontId="3" fillId="0" borderId="3" xfId="0" applyFont="1" applyBorder="1"/>
    <xf numFmtId="4" fontId="3" fillId="0" borderId="1" xfId="0" applyNumberFormat="1" applyFont="1" applyBorder="1"/>
    <xf numFmtId="0" fontId="3" fillId="0" borderId="4" xfId="0" applyFont="1" applyBorder="1"/>
    <xf numFmtId="0" fontId="3" fillId="0" borderId="5" xfId="0" applyFont="1" applyBorder="1"/>
    <xf numFmtId="4" fontId="3" fillId="0" borderId="4" xfId="0" applyNumberFormat="1" applyFont="1" applyBorder="1"/>
    <xf numFmtId="4" fontId="3" fillId="0" borderId="6" xfId="0" applyNumberFormat="1" applyFont="1" applyBorder="1"/>
    <xf numFmtId="0" fontId="1" fillId="0" borderId="7" xfId="0" applyFont="1" applyBorder="1"/>
    <xf numFmtId="4" fontId="1" fillId="0" borderId="7" xfId="0" applyNumberFormat="1" applyFont="1" applyBorder="1"/>
    <xf numFmtId="4" fontId="4" fillId="0" borderId="9" xfId="0" applyNumberFormat="1" applyFont="1" applyBorder="1"/>
    <xf numFmtId="4" fontId="1" fillId="0" borderId="10" xfId="0" applyNumberFormat="1" applyFont="1" applyBorder="1"/>
    <xf numFmtId="0" fontId="1" fillId="0" borderId="11" xfId="0" applyFont="1" applyBorder="1"/>
    <xf numFmtId="4" fontId="1" fillId="0" borderId="11" xfId="0" applyNumberFormat="1" applyFont="1" applyBorder="1"/>
    <xf numFmtId="4" fontId="4" fillId="0" borderId="13" xfId="0" applyNumberFormat="1" applyFont="1" applyBorder="1"/>
    <xf numFmtId="4" fontId="1" fillId="0" borderId="14" xfId="0" applyNumberFormat="1" applyFont="1" applyBorder="1"/>
    <xf numFmtId="4" fontId="1" fillId="0" borderId="13" xfId="0" applyNumberFormat="1" applyFont="1" applyBorder="1"/>
    <xf numFmtId="0" fontId="1" fillId="0" borderId="12" xfId="0" applyFont="1" applyBorder="1" applyAlignment="1">
      <alignment wrapText="1"/>
    </xf>
    <xf numFmtId="4" fontId="3" fillId="0" borderId="15" xfId="0" applyNumberFormat="1" applyFont="1" applyBorder="1"/>
    <xf numFmtId="4" fontId="1" fillId="0" borderId="9" xfId="0" applyNumberFormat="1" applyFont="1" applyBorder="1"/>
    <xf numFmtId="4" fontId="2" fillId="0" borderId="13" xfId="0" applyNumberFormat="1" applyFont="1" applyBorder="1"/>
    <xf numFmtId="0" fontId="1" fillId="0" borderId="11" xfId="0" applyFont="1" applyBorder="1" applyAlignment="1">
      <alignment wrapText="1"/>
    </xf>
    <xf numFmtId="0" fontId="1" fillId="0" borderId="16" xfId="0" applyFont="1" applyBorder="1"/>
    <xf numFmtId="4" fontId="1" fillId="0" borderId="18" xfId="0" applyNumberFormat="1" applyFont="1" applyBorder="1"/>
    <xf numFmtId="0" fontId="1" fillId="0" borderId="8" xfId="0" applyFont="1" applyBorder="1" applyAlignment="1">
      <alignment wrapText="1"/>
    </xf>
    <xf numFmtId="0" fontId="1" fillId="0" borderId="19" xfId="0" applyFont="1" applyBorder="1" applyAlignment="1">
      <alignment wrapText="1"/>
    </xf>
    <xf numFmtId="4" fontId="2" fillId="0" borderId="9" xfId="0" applyNumberFormat="1" applyFont="1" applyBorder="1"/>
    <xf numFmtId="4" fontId="2" fillId="0" borderId="20" xfId="0" applyNumberFormat="1" applyFont="1" applyBorder="1"/>
    <xf numFmtId="4" fontId="3" fillId="0" borderId="21" xfId="0" applyNumberFormat="1" applyFont="1" applyBorder="1"/>
    <xf numFmtId="4" fontId="1" fillId="0" borderId="16" xfId="0" applyNumberFormat="1" applyFont="1" applyBorder="1"/>
    <xf numFmtId="4" fontId="1" fillId="0" borderId="17" xfId="0" applyNumberFormat="1" applyFont="1" applyBorder="1"/>
    <xf numFmtId="0" fontId="1" fillId="0" borderId="23" xfId="0" applyFont="1" applyBorder="1"/>
    <xf numFmtId="0" fontId="1" fillId="0" borderId="24" xfId="0" applyFont="1" applyBorder="1" applyAlignment="1">
      <alignment wrapText="1"/>
    </xf>
    <xf numFmtId="4" fontId="1" fillId="0" borderId="23" xfId="0" applyNumberFormat="1" applyFont="1" applyBorder="1"/>
    <xf numFmtId="4" fontId="1" fillId="0" borderId="25" xfId="0" applyNumberFormat="1" applyFont="1" applyBorder="1"/>
    <xf numFmtId="4" fontId="1" fillId="0" borderId="26" xfId="0" applyNumberFormat="1" applyFont="1" applyBorder="1"/>
    <xf numFmtId="0" fontId="1" fillId="0" borderId="27" xfId="0" applyFont="1" applyBorder="1"/>
    <xf numFmtId="0" fontId="1" fillId="0" borderId="28" xfId="0" applyFont="1" applyBorder="1" applyAlignment="1">
      <alignment wrapText="1"/>
    </xf>
    <xf numFmtId="4" fontId="1" fillId="0" borderId="27" xfId="0" applyNumberFormat="1" applyFont="1" applyBorder="1"/>
    <xf numFmtId="4" fontId="1" fillId="0" borderId="29" xfId="0" applyNumberFormat="1" applyFont="1" applyBorder="1"/>
    <xf numFmtId="4" fontId="1" fillId="0" borderId="30" xfId="0" applyNumberFormat="1" applyFont="1" applyBorder="1"/>
    <xf numFmtId="164" fontId="1" fillId="0" borderId="0" xfId="0" applyNumberFormat="1" applyFont="1"/>
    <xf numFmtId="0" fontId="1" fillId="0" borderId="12" xfId="0" applyFont="1" applyFill="1" applyBorder="1" applyAlignment="1">
      <alignment wrapText="1"/>
    </xf>
    <xf numFmtId="0" fontId="2" fillId="0" borderId="19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wrapText="1"/>
    </xf>
    <xf numFmtId="4" fontId="1" fillId="0" borderId="0" xfId="0" applyNumberFormat="1" applyFont="1" applyBorder="1"/>
    <xf numFmtId="4" fontId="2" fillId="0" borderId="0" xfId="0" applyNumberFormat="1" applyFont="1" applyBorder="1"/>
    <xf numFmtId="0" fontId="2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3" fontId="1" fillId="0" borderId="0" xfId="0" applyNumberFormat="1" applyFont="1" applyBorder="1" applyAlignment="1">
      <alignment horizontal="left"/>
    </xf>
    <xf numFmtId="0" fontId="1" fillId="0" borderId="31" xfId="0" applyFont="1" applyBorder="1" applyAlignment="1">
      <alignment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62"/>
  <sheetViews>
    <sheetView tabSelected="1" view="pageBreakPreview" zoomScale="63" zoomScaleNormal="63" zoomScaleSheetLayoutView="63" zoomScalePageLayoutView="49" workbookViewId="0">
      <selection activeCell="G8" sqref="G8"/>
    </sheetView>
  </sheetViews>
  <sheetFormatPr defaultRowHeight="15" x14ac:dyDescent="0.25"/>
  <cols>
    <col min="3" max="3" width="50.7109375" customWidth="1"/>
    <col min="4" max="4" width="22.28515625" customWidth="1"/>
    <col min="5" max="5" width="23.7109375" customWidth="1"/>
    <col min="6" max="6" width="26.5703125" customWidth="1"/>
    <col min="7" max="7" width="12.28515625" customWidth="1"/>
    <col min="25" max="25" width="8.7109375" customWidth="1"/>
  </cols>
  <sheetData>
    <row r="1" spans="2:6" ht="18.75" x14ac:dyDescent="0.3">
      <c r="B1" s="1"/>
      <c r="C1" s="1"/>
      <c r="D1" s="1"/>
      <c r="E1" s="1"/>
      <c r="F1" s="1" t="s">
        <v>0</v>
      </c>
    </row>
    <row r="2" spans="2:6" ht="72" customHeight="1" x14ac:dyDescent="0.3">
      <c r="B2" s="1"/>
      <c r="C2" s="1"/>
      <c r="D2" s="60" t="s">
        <v>91</v>
      </c>
      <c r="E2" s="60"/>
      <c r="F2" s="60"/>
    </row>
    <row r="3" spans="2:6" ht="31.9" customHeight="1" x14ac:dyDescent="0.3">
      <c r="B3" s="1"/>
      <c r="C3" s="1"/>
      <c r="D3" s="60" t="s">
        <v>92</v>
      </c>
      <c r="E3" s="60"/>
      <c r="F3" s="60"/>
    </row>
    <row r="4" spans="2:6" ht="34.15" customHeight="1" x14ac:dyDescent="0.3">
      <c r="B4" s="1"/>
      <c r="C4" s="1"/>
      <c r="D4" s="60" t="s">
        <v>87</v>
      </c>
      <c r="E4" s="60"/>
      <c r="F4" s="60"/>
    </row>
    <row r="5" spans="2:6" ht="18.75" x14ac:dyDescent="0.3">
      <c r="B5" s="1"/>
      <c r="C5" s="1"/>
      <c r="D5" s="58" t="s">
        <v>95</v>
      </c>
      <c r="E5" s="57" t="s">
        <v>96</v>
      </c>
    </row>
    <row r="6" spans="2:6" ht="10.9" customHeight="1" thickBot="1" x14ac:dyDescent="0.35">
      <c r="B6" s="1"/>
      <c r="C6" s="1"/>
      <c r="D6" s="1"/>
      <c r="E6" s="1"/>
      <c r="F6" s="1"/>
    </row>
    <row r="7" spans="2:6" ht="75.75" thickBot="1" x14ac:dyDescent="0.35">
      <c r="B7" s="2"/>
      <c r="C7" s="3" t="s">
        <v>1</v>
      </c>
      <c r="D7" s="4" t="s">
        <v>90</v>
      </c>
      <c r="E7" s="2" t="s">
        <v>2</v>
      </c>
      <c r="F7" s="5" t="s">
        <v>3</v>
      </c>
    </row>
    <row r="8" spans="2:6" ht="22.9" customHeight="1" thickBot="1" x14ac:dyDescent="0.35">
      <c r="B8" s="2"/>
      <c r="C8" s="3" t="s">
        <v>4</v>
      </c>
      <c r="D8" s="6">
        <f>D9+D17+D40+D49</f>
        <v>407086.66448000004</v>
      </c>
      <c r="E8" s="6">
        <f>E9+E17+E40+E49</f>
        <v>181580</v>
      </c>
      <c r="F8" s="6">
        <f>F9+F17+F40+F49</f>
        <v>225506.66448000001</v>
      </c>
    </row>
    <row r="9" spans="2:6" ht="22.9" customHeight="1" thickBot="1" x14ac:dyDescent="0.35">
      <c r="B9" s="7" t="s">
        <v>5</v>
      </c>
      <c r="C9" s="8" t="s">
        <v>6</v>
      </c>
      <c r="D9" s="9">
        <f>E9+F9</f>
        <v>3278</v>
      </c>
      <c r="E9" s="10">
        <f>E10+E11+E12+E13+E14+E15+E16</f>
        <v>0</v>
      </c>
      <c r="F9" s="10">
        <f>F10+F11+F12+F13+F14+F15+F16</f>
        <v>3278</v>
      </c>
    </row>
    <row r="10" spans="2:6" ht="34.9" customHeight="1" x14ac:dyDescent="0.3">
      <c r="B10" s="11" t="s">
        <v>7</v>
      </c>
      <c r="C10" s="27" t="s">
        <v>8</v>
      </c>
      <c r="D10" s="12">
        <f>E10+F10</f>
        <v>0</v>
      </c>
      <c r="E10" s="13"/>
      <c r="F10" s="14">
        <f>5261-5261</f>
        <v>0</v>
      </c>
    </row>
    <row r="11" spans="2:6" ht="21" customHeight="1" x14ac:dyDescent="0.3">
      <c r="B11" s="15" t="s">
        <v>9</v>
      </c>
      <c r="C11" s="20" t="s">
        <v>10</v>
      </c>
      <c r="D11" s="16">
        <f t="shared" ref="D11:D54" si="0">E11+F11</f>
        <v>0</v>
      </c>
      <c r="E11" s="17"/>
      <c r="F11" s="18">
        <v>0</v>
      </c>
    </row>
    <row r="12" spans="2:6" ht="56.25" x14ac:dyDescent="0.3">
      <c r="B12" s="15" t="s">
        <v>11</v>
      </c>
      <c r="C12" s="20" t="s">
        <v>12</v>
      </c>
      <c r="D12" s="16">
        <f t="shared" si="0"/>
        <v>3278</v>
      </c>
      <c r="E12" s="17"/>
      <c r="F12" s="18">
        <f>1478+1800</f>
        <v>3278</v>
      </c>
    </row>
    <row r="13" spans="2:6" ht="37.5" x14ac:dyDescent="0.3">
      <c r="B13" s="15" t="s">
        <v>13</v>
      </c>
      <c r="C13" s="20" t="s">
        <v>14</v>
      </c>
      <c r="D13" s="16">
        <f t="shared" si="0"/>
        <v>0</v>
      </c>
      <c r="E13" s="17"/>
      <c r="F13" s="18">
        <f>635-635</f>
        <v>0</v>
      </c>
    </row>
    <row r="14" spans="2:6" ht="38.450000000000003" customHeight="1" x14ac:dyDescent="0.3">
      <c r="B14" s="15" t="s">
        <v>15</v>
      </c>
      <c r="C14" s="20" t="s">
        <v>16</v>
      </c>
      <c r="D14" s="16">
        <f t="shared" si="0"/>
        <v>0</v>
      </c>
      <c r="E14" s="17"/>
      <c r="F14" s="18">
        <v>0</v>
      </c>
    </row>
    <row r="15" spans="2:6" ht="37.15" customHeight="1" x14ac:dyDescent="0.3">
      <c r="B15" s="15" t="s">
        <v>17</v>
      </c>
      <c r="C15" s="20" t="s">
        <v>18</v>
      </c>
      <c r="D15" s="16">
        <f t="shared" si="0"/>
        <v>0</v>
      </c>
      <c r="E15" s="19"/>
      <c r="F15" s="18">
        <v>0</v>
      </c>
    </row>
    <row r="16" spans="2:6" ht="22.15" customHeight="1" thickBot="1" x14ac:dyDescent="0.35">
      <c r="B16" s="15" t="s">
        <v>19</v>
      </c>
      <c r="C16" s="20" t="s">
        <v>20</v>
      </c>
      <c r="D16" s="16">
        <f t="shared" si="0"/>
        <v>0</v>
      </c>
      <c r="E16" s="19"/>
      <c r="F16" s="18">
        <v>0</v>
      </c>
    </row>
    <row r="17" spans="2:6" ht="19.149999999999999" customHeight="1" thickBot="1" x14ac:dyDescent="0.35">
      <c r="B17" s="2" t="s">
        <v>21</v>
      </c>
      <c r="C17" s="3" t="s">
        <v>22</v>
      </c>
      <c r="D17" s="6">
        <f t="shared" si="0"/>
        <v>241849.16985000001</v>
      </c>
      <c r="E17" s="21">
        <f>E18+E19+E20+E21+E22+E23+E24+E25+E26+E27+E28+E33+E34+E35+E36+E37+E39+E38</f>
        <v>181580</v>
      </c>
      <c r="F17" s="21">
        <f>F18+F19+F20+F21+F22+F23+F24+F25+F26+F27+F28+F33+F34+F35+F36+F37</f>
        <v>60269.169850000006</v>
      </c>
    </row>
    <row r="18" spans="2:6" ht="56.45" customHeight="1" x14ac:dyDescent="0.3">
      <c r="B18" s="11" t="s">
        <v>23</v>
      </c>
      <c r="C18" s="27" t="s">
        <v>24</v>
      </c>
      <c r="D18" s="12">
        <f t="shared" si="0"/>
        <v>45558.494850000003</v>
      </c>
      <c r="E18" s="22"/>
      <c r="F18" s="14">
        <f>71481.132+11434.56285-11357.2-10000-27000-15000-3000+29000</f>
        <v>45558.494850000003</v>
      </c>
    </row>
    <row r="19" spans="2:6" ht="37.9" customHeight="1" x14ac:dyDescent="0.3">
      <c r="B19" s="15" t="s">
        <v>25</v>
      </c>
      <c r="C19" s="20" t="s">
        <v>26</v>
      </c>
      <c r="D19" s="16">
        <f t="shared" si="0"/>
        <v>1218</v>
      </c>
      <c r="E19" s="19"/>
      <c r="F19" s="18">
        <f>9218-8000</f>
        <v>1218</v>
      </c>
    </row>
    <row r="20" spans="2:6" ht="42" customHeight="1" x14ac:dyDescent="0.3">
      <c r="B20" s="15" t="s">
        <v>27</v>
      </c>
      <c r="C20" s="20" t="s">
        <v>28</v>
      </c>
      <c r="D20" s="16">
        <f t="shared" si="0"/>
        <v>10350</v>
      </c>
      <c r="E20" s="19"/>
      <c r="F20" s="18">
        <f>4250+9450-3350</f>
        <v>10350</v>
      </c>
    </row>
    <row r="21" spans="2:6" ht="59.45" customHeight="1" x14ac:dyDescent="0.3">
      <c r="B21" s="15" t="s">
        <v>29</v>
      </c>
      <c r="C21" s="20" t="s">
        <v>30</v>
      </c>
      <c r="D21" s="16">
        <f t="shared" si="0"/>
        <v>1485.6750000000029</v>
      </c>
      <c r="E21" s="19"/>
      <c r="F21" s="18">
        <f>35000+515-83.325-33946</f>
        <v>1485.6750000000029</v>
      </c>
    </row>
    <row r="22" spans="2:6" ht="72.599999999999994" customHeight="1" x14ac:dyDescent="0.3">
      <c r="B22" s="15" t="s">
        <v>31</v>
      </c>
      <c r="C22" s="20" t="s">
        <v>32</v>
      </c>
      <c r="D22" s="16">
        <f t="shared" si="0"/>
        <v>253</v>
      </c>
      <c r="E22" s="19"/>
      <c r="F22" s="18">
        <v>253</v>
      </c>
    </row>
    <row r="23" spans="2:6" ht="56.25" x14ac:dyDescent="0.3">
      <c r="B23" s="15" t="s">
        <v>33</v>
      </c>
      <c r="C23" s="20" t="s">
        <v>34</v>
      </c>
      <c r="D23" s="16">
        <f t="shared" si="0"/>
        <v>0</v>
      </c>
      <c r="E23" s="17"/>
      <c r="F23" s="18">
        <v>0</v>
      </c>
    </row>
    <row r="24" spans="2:6" ht="53.45" customHeight="1" x14ac:dyDescent="0.3">
      <c r="B24" s="15" t="s">
        <v>35</v>
      </c>
      <c r="C24" s="20" t="s">
        <v>36</v>
      </c>
      <c r="D24" s="16">
        <f t="shared" si="0"/>
        <v>1404</v>
      </c>
      <c r="E24" s="17"/>
      <c r="F24" s="18">
        <f>16378-14974</f>
        <v>1404</v>
      </c>
    </row>
    <row r="25" spans="2:6" ht="37.5" x14ac:dyDescent="0.3">
      <c r="B25" s="15" t="s">
        <v>37</v>
      </c>
      <c r="C25" s="20" t="s">
        <v>38</v>
      </c>
      <c r="D25" s="16">
        <f t="shared" si="0"/>
        <v>0</v>
      </c>
      <c r="E25" s="23"/>
      <c r="F25" s="18">
        <v>0</v>
      </c>
    </row>
    <row r="26" spans="2:6" ht="39" customHeight="1" x14ac:dyDescent="0.3">
      <c r="B26" s="15" t="s">
        <v>39</v>
      </c>
      <c r="C26" s="20" t="s">
        <v>40</v>
      </c>
      <c r="D26" s="16">
        <f t="shared" si="0"/>
        <v>0</v>
      </c>
      <c r="E26" s="23"/>
      <c r="F26" s="18">
        <v>0</v>
      </c>
    </row>
    <row r="27" spans="2:6" ht="52.9" customHeight="1" x14ac:dyDescent="0.3">
      <c r="B27" s="15" t="s">
        <v>41</v>
      </c>
      <c r="C27" s="47" t="s">
        <v>84</v>
      </c>
      <c r="D27" s="16">
        <f t="shared" si="0"/>
        <v>0</v>
      </c>
      <c r="E27" s="23"/>
      <c r="F27" s="18">
        <v>0</v>
      </c>
    </row>
    <row r="28" spans="2:6" ht="50.45" customHeight="1" x14ac:dyDescent="0.3">
      <c r="B28" s="15" t="s">
        <v>42</v>
      </c>
      <c r="C28" s="47" t="s">
        <v>85</v>
      </c>
      <c r="D28" s="16">
        <f t="shared" si="0"/>
        <v>0</v>
      </c>
      <c r="E28" s="23"/>
      <c r="F28" s="18">
        <v>0</v>
      </c>
    </row>
    <row r="29" spans="2:6" ht="19.149999999999999" customHeight="1" x14ac:dyDescent="0.3">
      <c r="B29" s="49"/>
      <c r="C29" s="50"/>
      <c r="D29" s="55">
        <v>2</v>
      </c>
      <c r="E29" s="52"/>
      <c r="F29" s="54"/>
    </row>
    <row r="30" spans="2:6" ht="21" customHeight="1" x14ac:dyDescent="0.3">
      <c r="B30" s="49"/>
      <c r="C30" s="50"/>
      <c r="D30" s="55"/>
      <c r="E30" s="52"/>
      <c r="F30" s="54" t="s">
        <v>46</v>
      </c>
    </row>
    <row r="31" spans="2:6" ht="20.45" customHeight="1" x14ac:dyDescent="0.3">
      <c r="B31" s="49"/>
      <c r="C31" s="50"/>
      <c r="D31" s="55"/>
      <c r="E31" s="52"/>
      <c r="F31" s="54"/>
    </row>
    <row r="32" spans="2:6" ht="11.45" customHeight="1" x14ac:dyDescent="0.3">
      <c r="B32" s="49"/>
      <c r="C32" s="50"/>
      <c r="D32" s="51"/>
      <c r="E32" s="52"/>
      <c r="F32" s="53"/>
    </row>
    <row r="33" spans="2:6" ht="37.5" x14ac:dyDescent="0.3">
      <c r="B33" s="15" t="s">
        <v>43</v>
      </c>
      <c r="C33" s="24" t="s">
        <v>86</v>
      </c>
      <c r="D33" s="16">
        <f>E33+F33</f>
        <v>0</v>
      </c>
      <c r="E33" s="23"/>
      <c r="F33" s="18">
        <v>0</v>
      </c>
    </row>
    <row r="34" spans="2:6" ht="135.6" customHeight="1" x14ac:dyDescent="0.3">
      <c r="B34" s="15" t="s">
        <v>44</v>
      </c>
      <c r="C34" s="24" t="s">
        <v>82</v>
      </c>
      <c r="D34" s="16">
        <f t="shared" si="0"/>
        <v>20</v>
      </c>
      <c r="E34" s="23">
        <v>20</v>
      </c>
      <c r="F34" s="18">
        <v>0</v>
      </c>
    </row>
    <row r="35" spans="2:6" ht="218.45" customHeight="1" x14ac:dyDescent="0.3">
      <c r="B35" s="15" t="s">
        <v>45</v>
      </c>
      <c r="C35" s="56" t="s">
        <v>93</v>
      </c>
      <c r="D35" s="16">
        <f t="shared" si="0"/>
        <v>7400</v>
      </c>
      <c r="E35" s="30">
        <f>6400+300+700</f>
        <v>7400</v>
      </c>
      <c r="F35" s="26">
        <v>0</v>
      </c>
    </row>
    <row r="36" spans="2:6" ht="57.6" customHeight="1" x14ac:dyDescent="0.3">
      <c r="B36" s="11" t="s">
        <v>47</v>
      </c>
      <c r="C36" s="46" t="s">
        <v>83</v>
      </c>
      <c r="D36" s="16">
        <f t="shared" si="0"/>
        <v>172500</v>
      </c>
      <c r="E36" s="29">
        <f>135000+8300+10400+1500+4300+7000+6000</f>
        <v>172500</v>
      </c>
      <c r="F36" s="18">
        <v>0</v>
      </c>
    </row>
    <row r="37" spans="2:6" ht="72.599999999999994" customHeight="1" x14ac:dyDescent="0.3">
      <c r="B37" s="15" t="s">
        <v>48</v>
      </c>
      <c r="C37" s="28" t="s">
        <v>49</v>
      </c>
      <c r="D37" s="16">
        <f t="shared" si="0"/>
        <v>800</v>
      </c>
      <c r="E37" s="23">
        <v>800</v>
      </c>
      <c r="F37" s="14">
        <v>0</v>
      </c>
    </row>
    <row r="38" spans="2:6" ht="59.45" customHeight="1" x14ac:dyDescent="0.3">
      <c r="B38" s="15" t="s">
        <v>50</v>
      </c>
      <c r="C38" s="20" t="s">
        <v>51</v>
      </c>
      <c r="D38" s="16">
        <f t="shared" ref="D38:D39" si="1">E38+F38</f>
        <v>860</v>
      </c>
      <c r="E38" s="30">
        <f>500+360</f>
        <v>860</v>
      </c>
      <c r="F38" s="14">
        <v>0</v>
      </c>
    </row>
    <row r="39" spans="2:6" ht="42.6" customHeight="1" thickBot="1" x14ac:dyDescent="0.35">
      <c r="B39" s="15" t="s">
        <v>80</v>
      </c>
      <c r="C39" s="45" t="s">
        <v>81</v>
      </c>
      <c r="D39" s="16">
        <f t="shared" si="1"/>
        <v>0</v>
      </c>
      <c r="E39" s="30">
        <f>200-200</f>
        <v>0</v>
      </c>
      <c r="F39" s="14">
        <v>0</v>
      </c>
    </row>
    <row r="40" spans="2:6" ht="21" customHeight="1" thickBot="1" x14ac:dyDescent="0.35">
      <c r="B40" s="2" t="s">
        <v>52</v>
      </c>
      <c r="C40" s="3" t="s">
        <v>53</v>
      </c>
      <c r="D40" s="6">
        <f t="shared" si="0"/>
        <v>151959.49463</v>
      </c>
      <c r="E40" s="31"/>
      <c r="F40" s="21">
        <f>F41+F42+F43+F44+F45+F46+F48</f>
        <v>151959.49463</v>
      </c>
    </row>
    <row r="41" spans="2:6" ht="41.45" customHeight="1" x14ac:dyDescent="0.3">
      <c r="B41" s="11" t="s">
        <v>54</v>
      </c>
      <c r="C41" s="27" t="s">
        <v>55</v>
      </c>
      <c r="D41" s="12">
        <f t="shared" si="0"/>
        <v>9000</v>
      </c>
      <c r="E41" s="22"/>
      <c r="F41" s="14">
        <f>10000-1000</f>
        <v>9000</v>
      </c>
    </row>
    <row r="42" spans="2:6" ht="36" customHeight="1" x14ac:dyDescent="0.3">
      <c r="B42" s="15" t="s">
        <v>56</v>
      </c>
      <c r="C42" s="20" t="s">
        <v>57</v>
      </c>
      <c r="D42" s="16">
        <f t="shared" si="0"/>
        <v>550</v>
      </c>
      <c r="E42" s="19"/>
      <c r="F42" s="18">
        <f>2850-2300</f>
        <v>550</v>
      </c>
    </row>
    <row r="43" spans="2:6" ht="36.6" customHeight="1" x14ac:dyDescent="0.3">
      <c r="B43" s="15" t="s">
        <v>58</v>
      </c>
      <c r="C43" s="20" t="s">
        <v>59</v>
      </c>
      <c r="D43" s="16">
        <f t="shared" si="0"/>
        <v>100</v>
      </c>
      <c r="E43" s="19"/>
      <c r="F43" s="18">
        <f>830-100-630</f>
        <v>100</v>
      </c>
    </row>
    <row r="44" spans="2:6" ht="36.6" customHeight="1" x14ac:dyDescent="0.3">
      <c r="B44" s="15" t="s">
        <v>60</v>
      </c>
      <c r="C44" s="20" t="s">
        <v>61</v>
      </c>
      <c r="D44" s="16">
        <f t="shared" si="0"/>
        <v>4400</v>
      </c>
      <c r="E44" s="19"/>
      <c r="F44" s="18">
        <v>4400</v>
      </c>
    </row>
    <row r="45" spans="2:6" ht="21" customHeight="1" x14ac:dyDescent="0.3">
      <c r="B45" s="15" t="s">
        <v>62</v>
      </c>
      <c r="C45" s="20" t="s">
        <v>63</v>
      </c>
      <c r="D45" s="16">
        <f>E45+F45</f>
        <v>0</v>
      </c>
      <c r="E45" s="19"/>
      <c r="F45" s="18">
        <v>0</v>
      </c>
    </row>
    <row r="46" spans="2:6" ht="37.5" x14ac:dyDescent="0.3">
      <c r="B46" s="15" t="s">
        <v>64</v>
      </c>
      <c r="C46" s="20" t="s">
        <v>65</v>
      </c>
      <c r="D46" s="16">
        <f>E46+F46</f>
        <v>137909.49463</v>
      </c>
      <c r="E46" s="19"/>
      <c r="F46" s="18">
        <f>80500+73629.49463+20000+650+2000-10000+10000-40700+3000-1800+630</f>
        <v>137909.49463</v>
      </c>
    </row>
    <row r="47" spans="2:6" ht="39" customHeight="1" thickBot="1" x14ac:dyDescent="0.35">
      <c r="B47" s="25" t="s">
        <v>66</v>
      </c>
      <c r="C47" s="48" t="s">
        <v>67</v>
      </c>
      <c r="D47" s="32">
        <f t="shared" ref="D47" si="2">E47+F47</f>
        <v>0</v>
      </c>
      <c r="E47" s="33"/>
      <c r="F47" s="26">
        <v>0</v>
      </c>
    </row>
    <row r="48" spans="2:6" ht="24" hidden="1" customHeight="1" thickBot="1" x14ac:dyDescent="0.35">
      <c r="B48" s="25" t="s">
        <v>94</v>
      </c>
      <c r="C48" s="48"/>
      <c r="D48" s="32">
        <f t="shared" si="0"/>
        <v>0</v>
      </c>
      <c r="E48" s="33"/>
      <c r="F48" s="26">
        <v>0</v>
      </c>
    </row>
    <row r="49" spans="2:6" ht="18" customHeight="1" thickBot="1" x14ac:dyDescent="0.35">
      <c r="B49" s="2" t="s">
        <v>68</v>
      </c>
      <c r="C49" s="3" t="s">
        <v>69</v>
      </c>
      <c r="D49" s="6">
        <f t="shared" si="0"/>
        <v>10000</v>
      </c>
      <c r="E49" s="31"/>
      <c r="F49" s="21">
        <f>F50+F51+F52+F53+F54</f>
        <v>10000</v>
      </c>
    </row>
    <row r="50" spans="2:6" ht="34.9" customHeight="1" x14ac:dyDescent="0.3">
      <c r="B50" s="34" t="s">
        <v>70</v>
      </c>
      <c r="C50" s="35" t="s">
        <v>71</v>
      </c>
      <c r="D50" s="36">
        <f t="shared" si="0"/>
        <v>0</v>
      </c>
      <c r="E50" s="37"/>
      <c r="F50" s="38">
        <v>0</v>
      </c>
    </row>
    <row r="51" spans="2:6" ht="46.15" customHeight="1" x14ac:dyDescent="0.3">
      <c r="B51" s="15" t="s">
        <v>72</v>
      </c>
      <c r="C51" s="20" t="s">
        <v>73</v>
      </c>
      <c r="D51" s="16">
        <f t="shared" si="0"/>
        <v>0</v>
      </c>
      <c r="E51" s="19"/>
      <c r="F51" s="18">
        <v>0</v>
      </c>
    </row>
    <row r="52" spans="2:6" ht="36.6" customHeight="1" x14ac:dyDescent="0.3">
      <c r="B52" s="15" t="s">
        <v>74</v>
      </c>
      <c r="C52" s="20" t="s">
        <v>75</v>
      </c>
      <c r="D52" s="16">
        <f t="shared" si="0"/>
        <v>0</v>
      </c>
      <c r="E52" s="19"/>
      <c r="F52" s="18">
        <v>0</v>
      </c>
    </row>
    <row r="53" spans="2:6" ht="58.9" customHeight="1" x14ac:dyDescent="0.3">
      <c r="B53" s="15" t="s">
        <v>76</v>
      </c>
      <c r="C53" s="20" t="s">
        <v>77</v>
      </c>
      <c r="D53" s="16">
        <f>E53+F53</f>
        <v>0</v>
      </c>
      <c r="E53" s="19"/>
      <c r="F53" s="18">
        <v>0</v>
      </c>
    </row>
    <row r="54" spans="2:6" ht="45" customHeight="1" thickBot="1" x14ac:dyDescent="0.35">
      <c r="B54" s="39" t="s">
        <v>78</v>
      </c>
      <c r="C54" s="40" t="s">
        <v>79</v>
      </c>
      <c r="D54" s="41">
        <f t="shared" si="0"/>
        <v>10000</v>
      </c>
      <c r="E54" s="42"/>
      <c r="F54" s="43">
        <v>10000</v>
      </c>
    </row>
    <row r="55" spans="2:6" ht="18.75" x14ac:dyDescent="0.3">
      <c r="B55" s="1"/>
      <c r="C55" s="1" t="s">
        <v>88</v>
      </c>
      <c r="D55" s="1"/>
      <c r="E55" s="1" t="s">
        <v>89</v>
      </c>
      <c r="F55" s="1"/>
    </row>
    <row r="56" spans="2:6" ht="18.75" x14ac:dyDescent="0.3">
      <c r="B56" s="1"/>
      <c r="C56" s="1"/>
      <c r="D56" s="1"/>
      <c r="E56" s="1"/>
      <c r="F56" s="44"/>
    </row>
    <row r="62" spans="2:6" ht="15.75" x14ac:dyDescent="0.25">
      <c r="C62" s="59"/>
      <c r="D62" s="59"/>
      <c r="E62" s="59"/>
    </row>
  </sheetData>
  <mergeCells count="4">
    <mergeCell ref="C62:E62"/>
    <mergeCell ref="D2:F2"/>
    <mergeCell ref="D3:F3"/>
    <mergeCell ref="D4:F4"/>
  </mergeCells>
  <printOptions horizontalCentered="1" verticalCentered="1"/>
  <pageMargins left="1.1811023622047245" right="0.39370078740157483" top="0.78740157480314965" bottom="0.78740157480314965" header="0.31496062992125984" footer="0.31496062992125984"/>
  <pageSetup paperSize="9" scale="58" fitToWidth="2" fitToHeight="0" orientation="portrait" verticalDpi="0" r:id="rId1"/>
  <headerFooter>
    <oddHeader xml:space="preserve">&amp;C
</oddHeader>
  </headerFooter>
  <rowBreaks count="1" manualBreakCount="1">
    <brk id="28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ПРОГРАМА</vt:lpstr>
      <vt:lpstr>ПРОГРАМА!Область_печати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2022-11-17T13:39:53Z</dcterms:modified>
</cp:coreProperties>
</file>