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1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filterPrivacy="1" codeName="ЭтаКнига" defaultThemeVersion="124226"/>
  <bookViews>
    <workbookView xWindow="240" yWindow="225" windowWidth="14805" windowHeight="7890"/>
  </bookViews>
  <sheets>
    <sheet name="додаток до тарифу" sheetId="4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calcPr calcId="125725"/>
</workbook>
</file>

<file path=xl/calcChain.xml><?xml version="1.0" encoding="utf-8"?>
<calcChain xmlns="http://schemas.openxmlformats.org/spreadsheetml/2006/main">
  <c r="C24" i="4"/>
  <c r="M23" l="1"/>
  <c r="G27" l="1"/>
  <c r="E27" l="1"/>
  <c r="E24"/>
  <c r="O27" l="1"/>
  <c r="O26"/>
  <c r="I23" l="1"/>
  <c r="F23" l="1"/>
  <c r="F22"/>
  <c r="N27" l="1"/>
  <c r="D23" l="1"/>
  <c r="L26" l="1"/>
  <c r="O18" l="1"/>
  <c r="O17"/>
  <c r="O16"/>
  <c r="O15"/>
  <c r="O14"/>
  <c r="O13"/>
  <c r="O12"/>
  <c r="O11"/>
  <c r="O10"/>
  <c r="O9" l="1"/>
  <c r="O19"/>
  <c r="N19" l="1"/>
  <c r="N18"/>
  <c r="N17"/>
  <c r="N16"/>
  <c r="N15"/>
  <c r="N14"/>
  <c r="N11"/>
  <c r="N10"/>
  <c r="N9"/>
  <c r="M9" l="1"/>
  <c r="N21"/>
  <c r="N23" s="1"/>
  <c r="O21"/>
  <c r="O23" s="1"/>
  <c r="M19"/>
  <c r="M18"/>
  <c r="M17"/>
  <c r="M16"/>
  <c r="M15"/>
  <c r="M14"/>
  <c r="M13"/>
  <c r="M12"/>
  <c r="M11"/>
  <c r="M10"/>
  <c r="O20"/>
  <c r="O22" s="1"/>
  <c r="M21" l="1"/>
  <c r="M20"/>
  <c r="M22" s="1"/>
  <c r="M24" s="1"/>
  <c r="M26" s="1"/>
  <c r="O24"/>
  <c r="O25"/>
  <c r="N25"/>
  <c r="M25"/>
  <c r="M27" s="1"/>
  <c r="L19" l="1"/>
  <c r="L18"/>
  <c r="L17"/>
  <c r="L16"/>
  <c r="L15"/>
  <c r="L14"/>
  <c r="L13"/>
  <c r="L12"/>
  <c r="L11"/>
  <c r="L10"/>
  <c r="L9"/>
  <c r="K19" l="1"/>
  <c r="K18"/>
  <c r="K17"/>
  <c r="K16"/>
  <c r="K15"/>
  <c r="K14"/>
  <c r="K10"/>
  <c r="K9"/>
  <c r="J19" l="1"/>
  <c r="J18"/>
  <c r="J17"/>
  <c r="J16"/>
  <c r="J15"/>
  <c r="J14"/>
  <c r="J13"/>
  <c r="J12"/>
  <c r="J10"/>
  <c r="J9"/>
  <c r="I19" l="1"/>
  <c r="I18"/>
  <c r="I17"/>
  <c r="I16"/>
  <c r="I15"/>
  <c r="I14"/>
  <c r="I11"/>
  <c r="I10"/>
  <c r="I9"/>
  <c r="H19" l="1"/>
  <c r="H18"/>
  <c r="H17"/>
  <c r="H16"/>
  <c r="H15"/>
  <c r="H14"/>
  <c r="H11"/>
  <c r="H10"/>
  <c r="H9"/>
  <c r="H21" l="1"/>
  <c r="I21"/>
  <c r="J21"/>
  <c r="K21"/>
  <c r="L21"/>
  <c r="G19"/>
  <c r="G18"/>
  <c r="G17"/>
  <c r="G16"/>
  <c r="G15"/>
  <c r="G14"/>
  <c r="G13"/>
  <c r="G12"/>
  <c r="G11"/>
  <c r="G10"/>
  <c r="G9"/>
  <c r="G21" l="1"/>
  <c r="F17"/>
  <c r="F16" l="1"/>
  <c r="F18"/>
  <c r="F15"/>
  <c r="F12"/>
  <c r="F13"/>
  <c r="F9" l="1"/>
  <c r="F19"/>
  <c r="F10"/>
  <c r="F14" l="1"/>
  <c r="F21" s="1"/>
  <c r="E19" l="1"/>
  <c r="E18"/>
  <c r="E17"/>
  <c r="E16"/>
  <c r="E15"/>
  <c r="E14"/>
  <c r="E13"/>
  <c r="E12"/>
  <c r="E10"/>
  <c r="E9"/>
  <c r="E21" l="1"/>
  <c r="D19"/>
  <c r="D18"/>
  <c r="D17"/>
  <c r="D16"/>
  <c r="D15"/>
  <c r="D14"/>
  <c r="D11"/>
  <c r="D10"/>
  <c r="D9"/>
  <c r="D21" s="1"/>
  <c r="C19" l="1"/>
  <c r="C18"/>
  <c r="C17"/>
  <c r="C16"/>
  <c r="C15"/>
  <c r="C14"/>
  <c r="C13"/>
  <c r="C12"/>
  <c r="C11"/>
  <c r="C10"/>
  <c r="C9"/>
  <c r="C21" s="1"/>
  <c r="J20" l="1"/>
  <c r="J22" s="1"/>
  <c r="J24" s="1"/>
  <c r="L20" l="1"/>
  <c r="L22" s="1"/>
  <c r="L24" s="1"/>
  <c r="G20"/>
  <c r="G22" s="1"/>
  <c r="G24" s="1"/>
  <c r="E20"/>
  <c r="E22" s="1"/>
  <c r="F20" l="1"/>
  <c r="F24" s="1"/>
  <c r="C20" l="1"/>
  <c r="C22" s="1"/>
  <c r="H23" l="1"/>
  <c r="H25" s="1"/>
  <c r="F25"/>
  <c r="D25"/>
  <c r="C23"/>
  <c r="C25" s="1"/>
  <c r="L23"/>
  <c r="L25" s="1"/>
  <c r="K23"/>
  <c r="J23"/>
  <c r="J25" s="1"/>
  <c r="G23"/>
  <c r="G25" s="1"/>
  <c r="E23"/>
  <c r="D27"/>
  <c r="E26"/>
  <c r="H27"/>
  <c r="L27" l="1"/>
  <c r="E25"/>
  <c r="K25"/>
  <c r="K27" s="1"/>
  <c r="C27"/>
  <c r="F27"/>
  <c r="J26"/>
  <c r="J27"/>
  <c r="I25"/>
  <c r="G26" l="1"/>
  <c r="F26"/>
  <c r="C26"/>
  <c r="I27"/>
</calcChain>
</file>

<file path=xl/sharedStrings.xml><?xml version="1.0" encoding="utf-8"?>
<sst xmlns="http://schemas.openxmlformats.org/spreadsheetml/2006/main" count="70" uniqueCount="42">
  <si>
    <t>№ п/п</t>
  </si>
  <si>
    <t>Перелік послуг</t>
  </si>
  <si>
    <t>вул. Шевченка, 10А</t>
  </si>
  <si>
    <t>вул. Київська, 290</t>
  </si>
  <si>
    <t>вул. Короленка, 53А</t>
  </si>
  <si>
    <t>вул. Грушевського, 9</t>
  </si>
  <si>
    <t>вул. Гагаріна, 10А</t>
  </si>
  <si>
    <t>вул. Грушевського, 13</t>
  </si>
  <si>
    <t>Прибирання прибудинкової території</t>
  </si>
  <si>
    <t>Прибирання сходових клітин</t>
  </si>
  <si>
    <t>Технічне обслуговування ліфтів</t>
  </si>
  <si>
    <t>Електропостачання ліфтів</t>
  </si>
  <si>
    <t>Технічне обслуговування внутрішньобудинкових систем: гарячого водопостачання, холодного водопостачання, водовідведення, теплопостачання, зливної каналізації</t>
  </si>
  <si>
    <t>Обслуговування димовентиляційних каналів</t>
  </si>
  <si>
    <t>Поточний ремонт</t>
  </si>
  <si>
    <t xml:space="preserve">Освітлення місць загального користування </t>
  </si>
  <si>
    <t>РАЗОМ з ліфтами</t>
  </si>
  <si>
    <t>РАЗОМ без ліфтів</t>
  </si>
  <si>
    <t xml:space="preserve"> -</t>
  </si>
  <si>
    <t>до рішення виконавчого комітету</t>
  </si>
  <si>
    <t>Броварської міської ради</t>
  </si>
  <si>
    <t>Тариф на послуги з утримання будинків і споруд та прибудинкових територій ДП "ЖИТЛО"</t>
  </si>
  <si>
    <t>Тариф 1 на 1м2 загальної площі з ліфтами, без ПДВ</t>
  </si>
  <si>
    <t>Тариф 1 на 1м2 загальної площі без ліфтів, без ПДВ</t>
  </si>
  <si>
    <t xml:space="preserve">Дератизація </t>
  </si>
  <si>
    <t>Дезінсекція</t>
  </si>
  <si>
    <t>Вивезення твердих побутових та великогабаритних відходів</t>
  </si>
  <si>
    <t>ПДВ 20%</t>
  </si>
  <si>
    <t>Всього з рентабельністю  5% з ліфтами</t>
  </si>
  <si>
    <t>Всього з рентабельністю 5% без ліфтів</t>
  </si>
  <si>
    <t>-</t>
  </si>
  <si>
    <t>вул. Київська, 296-А</t>
  </si>
  <si>
    <t>бульв. Незалежності, 14Г</t>
  </si>
  <si>
    <t>бульв. Незалежності, 6Б</t>
  </si>
  <si>
    <t>вул. С. Петлюри, 16Г</t>
  </si>
  <si>
    <t>бульв. Незалежності, 10А</t>
  </si>
  <si>
    <t>вул. С.Петлюри, 23В</t>
  </si>
  <si>
    <t>бульв. Незалежності,13</t>
  </si>
  <si>
    <t>Додаток 1</t>
  </si>
  <si>
    <t>Керуючий справами виконкому</t>
  </si>
  <si>
    <t>К.В.Кузнєцов</t>
  </si>
  <si>
    <t>від  "28_____" _03_________ 2017р. №_208_______</t>
  </si>
</sst>
</file>

<file path=xl/styles.xml><?xml version="1.0" encoding="utf-8"?>
<styleSheet xmlns="http://schemas.openxmlformats.org/spreadsheetml/2006/main">
  <numFmts count="1">
    <numFmt numFmtId="164" formatCode="0.0000"/>
  </numFmts>
  <fonts count="15">
    <font>
      <sz val="11"/>
      <color theme="1"/>
      <name val="Calibri"/>
      <family val="2"/>
      <scheme val="minor"/>
    </font>
    <font>
      <b/>
      <sz val="11"/>
      <color indexed="8"/>
      <name val="Calibri"/>
      <family val="2"/>
      <charset val="204"/>
    </font>
    <font>
      <b/>
      <sz val="12"/>
      <color indexed="8"/>
      <name val="Calibri"/>
      <family val="2"/>
      <charset val="204"/>
    </font>
    <font>
      <sz val="10"/>
      <color indexed="8"/>
      <name val="Calibri"/>
      <family val="2"/>
    </font>
    <font>
      <b/>
      <sz val="10"/>
      <color indexed="8"/>
      <name val="Calibri"/>
      <family val="2"/>
      <charset val="204"/>
    </font>
    <font>
      <b/>
      <sz val="10.5"/>
      <color indexed="8"/>
      <name val="Calibri"/>
      <family val="2"/>
      <charset val="204"/>
    </font>
    <font>
      <b/>
      <sz val="10"/>
      <color indexed="8"/>
      <name val="Calibri"/>
      <family val="2"/>
    </font>
    <font>
      <b/>
      <sz val="9.8000000000000007"/>
      <color indexed="8"/>
      <name val="Calibri"/>
      <family val="2"/>
      <charset val="204"/>
    </font>
    <font>
      <sz val="8"/>
      <color indexed="8"/>
      <name val="Calibri"/>
      <family val="2"/>
    </font>
    <font>
      <sz val="9"/>
      <color indexed="8"/>
      <name val="Calibri"/>
      <family val="2"/>
    </font>
    <font>
      <b/>
      <sz val="8"/>
      <color indexed="8"/>
      <name val="Calibri"/>
      <family val="2"/>
    </font>
    <font>
      <sz val="8"/>
      <name val="Calibri"/>
      <family val="2"/>
    </font>
    <font>
      <b/>
      <sz val="8"/>
      <color indexed="8"/>
      <name val="Calibri"/>
      <family val="2"/>
      <charset val="204"/>
    </font>
    <font>
      <sz val="9"/>
      <name val="Calibri"/>
      <family val="2"/>
      <charset val="204"/>
    </font>
    <font>
      <sz val="10"/>
      <color indexed="8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textRotation="90"/>
    </xf>
    <xf numFmtId="0" fontId="7" fillId="2" borderId="1" xfId="0" applyFont="1" applyFill="1" applyBorder="1" applyAlignment="1">
      <alignment textRotation="90"/>
    </xf>
    <xf numFmtId="0" fontId="3" fillId="2" borderId="1" xfId="0" applyFont="1" applyFill="1" applyBorder="1" applyAlignment="1">
      <alignment horizontal="center"/>
    </xf>
    <xf numFmtId="164" fontId="8" fillId="2" borderId="1" xfId="0" applyNumberFormat="1" applyFont="1" applyFill="1" applyBorder="1" applyAlignment="1">
      <alignment horizontal="center"/>
    </xf>
    <xf numFmtId="164" fontId="11" fillId="2" borderId="1" xfId="0" applyNumberFormat="1" applyFont="1" applyFill="1" applyBorder="1" applyAlignment="1">
      <alignment horizontal="center"/>
    </xf>
    <xf numFmtId="164" fontId="10" fillId="2" borderId="1" xfId="0" applyNumberFormat="1" applyFont="1" applyFill="1" applyBorder="1" applyAlignment="1">
      <alignment horizontal="center"/>
    </xf>
    <xf numFmtId="164" fontId="12" fillId="2" borderId="1" xfId="0" applyNumberFormat="1" applyFont="1" applyFill="1" applyBorder="1" applyAlignment="1">
      <alignment horizontal="center"/>
    </xf>
    <xf numFmtId="164" fontId="8" fillId="2" borderId="1" xfId="0" applyNumberFormat="1" applyFont="1" applyFill="1" applyBorder="1" applyAlignment="1">
      <alignment horizontal="center" vertical="center" wrapText="1"/>
    </xf>
    <xf numFmtId="164" fontId="11" fillId="2" borderId="1" xfId="0" applyNumberFormat="1" applyFont="1" applyFill="1" applyBorder="1" applyAlignment="1">
      <alignment horizontal="center" vertical="center"/>
    </xf>
    <xf numFmtId="164" fontId="9" fillId="2" borderId="1" xfId="0" applyNumberFormat="1" applyFont="1" applyFill="1" applyBorder="1" applyAlignment="1">
      <alignment horizontal="center"/>
    </xf>
    <xf numFmtId="164" fontId="13" fillId="2" borderId="1" xfId="0" applyNumberFormat="1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2" fontId="3" fillId="2" borderId="2" xfId="0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top"/>
    </xf>
    <xf numFmtId="0" fontId="3" fillId="2" borderId="1" xfId="0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left" vertical="top" wrapText="1"/>
    </xf>
    <xf numFmtId="0" fontId="14" fillId="2" borderId="1" xfId="0" applyFont="1" applyFill="1" applyBorder="1" applyAlignment="1">
      <alignment horizontal="left" vertical="top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5" fillId="2" borderId="4" xfId="0" applyFont="1" applyFill="1" applyBorder="1" applyAlignment="1">
      <alignment horizontal="center" vertical="top" wrapText="1"/>
    </xf>
    <xf numFmtId="0" fontId="5" fillId="2" borderId="5" xfId="0" applyFont="1" applyFill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2" borderId="3" xfId="0" applyFont="1" applyFill="1" applyBorder="1" applyAlignment="1">
      <alignment horizontal="left" vertical="top"/>
    </xf>
    <xf numFmtId="0" fontId="3" fillId="2" borderId="2" xfId="0" applyFont="1" applyFill="1" applyBorder="1" applyAlignment="1">
      <alignment horizontal="left" vertical="top"/>
    </xf>
    <xf numFmtId="0" fontId="0" fillId="0" borderId="6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90;&#1072;&#1088;&#1080;&#1092;%202017\&#1064;&#1077;&#1074;&#1095;&#1077;&#1085;&#1082;&#1072;%2010&#1040;\&#1064;&#1077;&#1074;&#1095;&#1077;&#1085;&#1082;&#1072;%2010&#1040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90;&#1072;&#1088;&#1080;&#1092;%202017\&#1043;&#1088;&#1091;&#1096;&#1077;&#1074;&#1089;&#1100;&#1082;&#1086;&#1075;&#1086;%2013\&#1043;&#1088;&#1091;&#1096;&#1077;&#1074;&#1089;&#1100;&#1082;&#1086;&#1075;&#1086;13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90;&#1072;&#1088;&#1080;&#1092;%202017\&#1063;&#1077;&#1088;&#1085;&#1103;&#1093;&#1086;&#1074;&#1089;&#1100;&#1082;&#1086;&#1075;&#1086;%2023-&#1042;\&#1063;&#1077;&#1088;&#1085;&#1103;&#1093;&#1086;&#1074;&#1089;&#1100;&#1082;&#1086;&#1075;&#1086;%2023&#1042;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90;&#1072;&#1088;&#1080;&#1092;%202017\&#1050;&#1080;&#1111;&#1074;&#1089;&#1100;&#1082;&#1072;%20296-&#1040;\&#1050;&#1080;&#1111;&#1074;&#1089;&#1100;&#1082;&#1072;%20296&#1040;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90;&#1072;&#1088;&#1080;&#1092;%202017\&#1053;&#1077;&#1079;&#1072;&#1083;&#1077;&#1078;&#1085;&#1086;&#1089;&#1090;&#1110;%2013\&#1053;&#1077;&#1079;&#1072;&#1083;&#1077;&#1078;&#1085;&#1086;&#1089;&#1090;&#1110;%201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90;&#1072;&#1088;&#1080;&#1092;%202017\&#1050;&#1080;&#1111;&#1074;&#1089;&#1100;&#1082;&#1072;%20290\&#1050;&#1080;&#1111;&#1074;&#1089;&#1100;&#1082;&#1072;%2029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90;&#1072;&#1088;&#1080;&#1092;%202017\&#1053;&#1077;&#1079;&#1072;&#1083;&#1077;&#1078;&#1085;&#1086;&#1089;&#1090;&#1110;%2014%20&#1043;\&#1053;&#1077;&#1079;&#1072;&#1083;&#1077;&#1078;&#1085;&#1086;&#1089;&#1090;&#1110;%2014%20&#1043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90;&#1072;&#1088;&#1080;&#1092;%202017\&#1053;&#1077;&#1079;&#1072;&#1083;&#1077;&#1078;&#1085;&#1086;&#1089;&#1090;&#1110;%206&#1041;\&#1053;&#1077;&#1079;&#1072;&#1083;&#1077;&#1078;&#1085;&#1086;&#1089;&#1090;&#1110;%206&#1041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90;&#1072;&#1088;&#1080;&#1092;%202017\&#1063;&#1077;&#1088;&#1085;&#1103;&#1093;&#1086;&#1074;&#1089;&#1100;&#1082;&#1086;&#1075;&#1086;%2016&#1043;\&#1063;&#1077;&#1088;&#1085;&#1103;&#1093;&#1086;&#1074;&#1089;&#1100;&#1082;&#1086;&#1075;&#1086;%2016&#1043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90;&#1072;&#1088;&#1080;&#1092;%202017\&#1050;&#1086;&#1088;&#1086;&#1083;&#1077;&#1085;&#1082;&#1072;%2053&#1040;\&#1050;&#1086;&#1088;&#1086;&#1083;&#1077;&#1085;&#1082;&#1072;%2053&#1040;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90;&#1072;&#1088;&#1080;&#1092;%202017\&#1053;&#1077;&#1079;&#1072;&#1083;&#1077;&#1078;&#1085;&#1086;&#1089;&#1090;&#1110;%2010&#1040;\&#1053;&#1077;&#1079;&#1072;&#1083;&#1077;&#1078;&#1085;&#1086;&#1089;&#1090;&#1110;%2010&#1040;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90;&#1072;&#1088;&#1080;&#1092;%202017\&#1043;&#1088;&#1091;&#1096;&#1077;&#1074;&#1089;&#1100;&#1082;&#1086;&#1075;&#1086;%209\&#1043;&#1088;&#1091;&#1096;&#1077;&#1074;&#1089;&#1100;&#1082;&#1086;&#1075;&#1086;9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90;&#1072;&#1088;&#1080;&#1092;%202017\&#1043;&#1072;&#1075;&#1072;&#1088;&#1110;&#1085;&#1072;%2010&#1040;\&#1043;&#1072;&#1075;&#1072;&#1088;&#1110;&#1085;&#1072;%2010&#104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2"/>
      <sheetName val="Лист1"/>
      <sheetName val="Лист2"/>
      <sheetName val="Лист3"/>
      <sheetName val="Лист4"/>
      <sheetName val="Лист5"/>
      <sheetName val="Лист6"/>
      <sheetName val="Лист7"/>
      <sheetName val="Лист8"/>
      <sheetName val="Лист9"/>
      <sheetName val="Лист10"/>
      <sheetName val="Лист11"/>
      <sheetName val="10.1"/>
      <sheetName val="Лист13"/>
    </sheetNames>
    <sheetDataSet>
      <sheetData sheetId="0">
        <row r="14">
          <cell r="C14">
            <v>0.64582713743245224</v>
          </cell>
        </row>
        <row r="15">
          <cell r="C15">
            <v>0.46481716345153196</v>
          </cell>
        </row>
        <row r="16">
          <cell r="C16">
            <v>0.1710605014952841</v>
          </cell>
        </row>
        <row r="17">
          <cell r="C17">
            <v>5.2634000460087413E-2</v>
          </cell>
        </row>
        <row r="18">
          <cell r="C18">
            <v>0.20725842672012443</v>
          </cell>
        </row>
        <row r="19">
          <cell r="C19">
            <v>0.28457940341998306</v>
          </cell>
        </row>
        <row r="22">
          <cell r="C22">
            <v>0.22890615516933613</v>
          </cell>
        </row>
        <row r="23">
          <cell r="C23">
            <v>8.7240153838664142E-3</v>
          </cell>
        </row>
        <row r="24">
          <cell r="C24">
            <v>1.0359768268341367E-2</v>
          </cell>
        </row>
        <row r="25">
          <cell r="C25">
            <v>0</v>
          </cell>
        </row>
        <row r="26">
          <cell r="C26">
            <v>0.40200000000000002</v>
          </cell>
        </row>
        <row r="27">
          <cell r="C27">
            <v>0.69270228323840111</v>
          </cell>
        </row>
        <row r="32">
          <cell r="C32">
            <v>0.66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2"/>
      <sheetName val="Лист1"/>
      <sheetName val="Лист2"/>
      <sheetName val="Лист3"/>
      <sheetName val="Лист4"/>
      <sheetName val="Лист5"/>
      <sheetName val="Лист6"/>
      <sheetName val="Лист7"/>
      <sheetName val="Лист8"/>
      <sheetName val="Лист9"/>
      <sheetName val="Лист10"/>
      <sheetName val="Лист11"/>
      <sheetName val="10.1"/>
      <sheetName val="Лист13"/>
    </sheetNames>
    <sheetDataSet>
      <sheetData sheetId="0">
        <row r="14">
          <cell r="C14">
            <v>0.4928348567917572</v>
          </cell>
        </row>
        <row r="15">
          <cell r="C15">
            <v>0.50115819170053877</v>
          </cell>
        </row>
        <row r="16">
          <cell r="C16">
            <v>0.35685792607996969</v>
          </cell>
        </row>
        <row r="17">
          <cell r="C17">
            <v>0.10980243879383685</v>
          </cell>
        </row>
        <row r="18">
          <cell r="C18">
            <v>0.22495712700494302</v>
          </cell>
        </row>
        <row r="19">
          <cell r="C19">
            <v>0.32867446787047311</v>
          </cell>
        </row>
        <row r="22">
          <cell r="C22">
            <v>0.30577102435642939</v>
          </cell>
        </row>
        <row r="23">
          <cell r="C23">
            <v>1.2122128745628132E-2</v>
          </cell>
        </row>
        <row r="24">
          <cell r="C24">
            <v>1.4395027885433405E-2</v>
          </cell>
        </row>
        <row r="25">
          <cell r="C25">
            <v>0</v>
          </cell>
        </row>
        <row r="26">
          <cell r="C26">
            <v>0.36370000000000002</v>
          </cell>
        </row>
        <row r="27">
          <cell r="C27">
            <v>0.4202459589753284</v>
          </cell>
        </row>
        <row r="34">
          <cell r="C34">
            <v>3.95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2"/>
      <sheetName val="Лист1"/>
      <sheetName val="Лист2"/>
      <sheetName val="Лист3"/>
      <sheetName val="Лист4"/>
      <sheetName val="Лист5"/>
      <sheetName val="Лист6"/>
      <sheetName val="Лист7"/>
      <sheetName val="Лист8"/>
      <sheetName val="Лист9"/>
      <sheetName val="Лист10"/>
      <sheetName val="Лист11"/>
      <sheetName val="10.1"/>
      <sheetName val="Лист13"/>
    </sheetNames>
    <sheetDataSet>
      <sheetData sheetId="0">
        <row r="14">
          <cell r="C14">
            <v>0.62543221279120043</v>
          </cell>
        </row>
        <row r="15">
          <cell r="C15">
            <v>0.32608084047590002</v>
          </cell>
        </row>
        <row r="16">
          <cell r="C16">
            <v>0.30443412021688271</v>
          </cell>
        </row>
        <row r="17">
          <cell r="C17">
            <v>9.3672036989810067E-2</v>
          </cell>
        </row>
        <row r="18">
          <cell r="C18">
            <v>8.7964617033596579E-2</v>
          </cell>
        </row>
        <row r="19">
          <cell r="C19">
            <v>0.21806256082987349</v>
          </cell>
        </row>
        <row r="22">
          <cell r="C22">
            <v>0.21595102028747676</v>
          </cell>
        </row>
        <row r="23">
          <cell r="C23">
            <v>9.2075354541120112E-3</v>
          </cell>
        </row>
        <row r="24">
          <cell r="C24">
            <v>1.0933948351758012E-2</v>
          </cell>
        </row>
        <row r="25">
          <cell r="C25">
            <v>2.3870402607914665E-2</v>
          </cell>
        </row>
        <row r="26">
          <cell r="C26">
            <v>0.38069999999999998</v>
          </cell>
        </row>
        <row r="27">
          <cell r="C27">
            <v>0.5548851608324924</v>
          </cell>
        </row>
        <row r="31">
          <cell r="C31">
            <v>2.68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2"/>
      <sheetName val="Лист1"/>
      <sheetName val="Лист2"/>
      <sheetName val="Лист3"/>
      <sheetName val="Лист4"/>
      <sheetName val="Лист5"/>
      <sheetName val="Лист6"/>
      <sheetName val="Лист7"/>
      <sheetName val="Лист8"/>
      <sheetName val="Лист9"/>
      <sheetName val="Лист10"/>
      <sheetName val="Лист11"/>
      <sheetName val="10.1"/>
      <sheetName val="Лист13"/>
    </sheetNames>
    <sheetDataSet>
      <sheetData sheetId="0">
        <row r="14">
          <cell r="C14">
            <v>0.46781677238331432</v>
          </cell>
        </row>
        <row r="15">
          <cell r="C15">
            <v>0.5816392496502607</v>
          </cell>
        </row>
        <row r="16">
          <cell r="C16">
            <v>0.51558565433040826</v>
          </cell>
        </row>
        <row r="17">
          <cell r="C17">
            <v>0.15864173979397178</v>
          </cell>
        </row>
        <row r="22">
          <cell r="C22">
            <v>0.33667628979609143</v>
          </cell>
        </row>
        <row r="23">
          <cell r="C23">
            <v>1.2717792191275594E-3</v>
          </cell>
        </row>
        <row r="24">
          <cell r="C24">
            <v>1.510237822713977E-3</v>
          </cell>
        </row>
        <row r="25">
          <cell r="C25">
            <v>9.2585527152486344E-3</v>
          </cell>
        </row>
        <row r="26">
          <cell r="C26">
            <v>0.25750000000000001</v>
          </cell>
        </row>
        <row r="27">
          <cell r="C27">
            <v>0.44436105812031035</v>
          </cell>
        </row>
        <row r="35">
          <cell r="C35">
            <v>3.49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2"/>
      <sheetName val="Лист1"/>
      <sheetName val="Лист2"/>
      <sheetName val="Лист3"/>
      <sheetName val="Лист4"/>
      <sheetName val="Лист5"/>
      <sheetName val="Лист6"/>
      <sheetName val="Лист7"/>
      <sheetName val="Лист8"/>
      <sheetName val="Лист9"/>
      <sheetName val="Лист10"/>
      <sheetName val="Лист11"/>
      <sheetName val="10.1"/>
      <sheetName val="Лист13"/>
      <sheetName val="Лист14"/>
    </sheetNames>
    <sheetDataSet>
      <sheetData sheetId="0">
        <row r="14">
          <cell r="C14">
            <v>0.35745982386721759</v>
          </cell>
        </row>
        <row r="15">
          <cell r="C15">
            <v>0.42552788757382642</v>
          </cell>
        </row>
        <row r="16">
          <cell r="C16">
            <v>0.35452062469360596</v>
          </cell>
        </row>
        <row r="17">
          <cell r="C17">
            <v>0.10908326913649416</v>
          </cell>
        </row>
        <row r="18">
          <cell r="C18">
            <v>0.23136380142138299</v>
          </cell>
        </row>
        <row r="19">
          <cell r="C19">
            <v>0.43624630388545926</v>
          </cell>
        </row>
        <row r="22">
          <cell r="C22">
            <v>0.32815067970835182</v>
          </cell>
        </row>
        <row r="23">
          <cell r="C23">
            <v>1.3278240773163388E-2</v>
          </cell>
        </row>
        <row r="24">
          <cell r="C24">
            <v>1.5767910918131522E-2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0.40895459532647005</v>
          </cell>
        </row>
        <row r="34">
          <cell r="C34">
            <v>3.37</v>
          </cell>
        </row>
        <row r="35">
          <cell r="C35">
            <v>2.5299999999999998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2"/>
      <sheetName val="Лист1"/>
      <sheetName val="Лист2"/>
      <sheetName val="Лист3"/>
      <sheetName val="Лист4"/>
      <sheetName val="Лист5"/>
      <sheetName val="Лист7"/>
      <sheetName val="Лист6"/>
      <sheetName val="Лист8"/>
      <sheetName val="Лист9"/>
      <sheetName val="Лист10"/>
      <sheetName val="Лист11"/>
      <sheetName val="10.1"/>
      <sheetName val="Лист13"/>
    </sheetNames>
    <sheetDataSet>
      <sheetData sheetId="0">
        <row r="14">
          <cell r="C14">
            <v>0.51558331025889526</v>
          </cell>
        </row>
        <row r="15">
          <cell r="C15">
            <v>0.22798412709400526</v>
          </cell>
        </row>
        <row r="16">
          <cell r="C16">
            <v>0.45139138861968708</v>
          </cell>
        </row>
        <row r="17">
          <cell r="C17">
            <v>0.13888965803682682</v>
          </cell>
        </row>
        <row r="22">
          <cell r="C22">
            <v>0.37032890304121097</v>
          </cell>
        </row>
        <row r="23">
          <cell r="C23">
            <v>1.938252803544234E-2</v>
          </cell>
        </row>
        <row r="24">
          <cell r="C24">
            <v>2.3016752042087776E-2</v>
          </cell>
        </row>
        <row r="25">
          <cell r="C25">
            <v>2.3037519036411467E-2</v>
          </cell>
        </row>
        <row r="26">
          <cell r="C26">
            <v>0.42920000000000003</v>
          </cell>
        </row>
        <row r="27">
          <cell r="C27">
            <v>0.49183940191056347</v>
          </cell>
        </row>
        <row r="31">
          <cell r="C31">
            <v>2.82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2"/>
      <sheetName val="Лист1"/>
      <sheetName val="Лист2"/>
      <sheetName val="Лист3"/>
      <sheetName val="Лист4"/>
      <sheetName val="Лист5"/>
      <sheetName val="Лист6"/>
      <sheetName val="Лист7"/>
      <sheetName val="Лист8"/>
      <sheetName val="Лист9"/>
      <sheetName val="Лист10"/>
      <sheetName val="Лист11"/>
      <sheetName val="10.1"/>
      <sheetName val="Лист13"/>
      <sheetName val="Лист14"/>
    </sheetNames>
    <sheetDataSet>
      <sheetData sheetId="0">
        <row r="14">
          <cell r="C14">
            <v>0.36974377047379359</v>
          </cell>
        </row>
        <row r="15">
          <cell r="C15">
            <v>0.75198460385030808</v>
          </cell>
        </row>
        <row r="18">
          <cell r="C18">
            <v>0.16738952057203141</v>
          </cell>
        </row>
        <row r="19">
          <cell r="C19">
            <v>0.40396014535224473</v>
          </cell>
        </row>
        <row r="22">
          <cell r="C22">
            <v>0.21769764035368064</v>
          </cell>
        </row>
        <row r="23">
          <cell r="C23">
            <v>1.7577500798977311E-2</v>
          </cell>
        </row>
        <row r="24">
          <cell r="C24">
            <v>2.0873282198785557E-2</v>
          </cell>
        </row>
        <row r="25">
          <cell r="C25">
            <v>1.6618728028124002E-2</v>
          </cell>
        </row>
        <row r="26">
          <cell r="C26">
            <v>0.375</v>
          </cell>
        </row>
        <row r="27">
          <cell r="C27">
            <v>0.57154378395653571</v>
          </cell>
        </row>
        <row r="32">
          <cell r="C32">
            <v>0.66</v>
          </cell>
        </row>
        <row r="35">
          <cell r="C35">
            <v>3.28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2"/>
      <sheetName val="Лист1"/>
      <sheetName val="Лист2"/>
      <sheetName val="Лист3"/>
      <sheetName val="Лист4"/>
      <sheetName val="Лист5"/>
      <sheetName val="Лист6"/>
      <sheetName val="Лист7"/>
      <sheetName val="Лист8"/>
      <sheetName val="Лист9"/>
      <sheetName val="Лист10"/>
      <sheetName val="Лист11"/>
      <sheetName val="10.1"/>
      <sheetName val="Лист13"/>
    </sheetNames>
    <sheetDataSet>
      <sheetData sheetId="0">
        <row r="14">
          <cell r="C14">
            <v>0.6923638259569862</v>
          </cell>
        </row>
        <row r="15">
          <cell r="C15">
            <v>0.28269034197289716</v>
          </cell>
        </row>
        <row r="18">
          <cell r="C18">
            <v>9.8572221409223823E-2</v>
          </cell>
        </row>
        <row r="19">
          <cell r="C19">
            <v>0.17349484083485425</v>
          </cell>
        </row>
        <row r="22">
          <cell r="C22">
            <v>0.24096216068517035</v>
          </cell>
        </row>
        <row r="23">
          <cell r="C23">
            <v>9.0317608743137219E-3</v>
          </cell>
        </row>
        <row r="24">
          <cell r="C24">
            <v>1.0725216038247543E-2</v>
          </cell>
        </row>
        <row r="25">
          <cell r="C25">
            <v>2.8842732009493166E-2</v>
          </cell>
        </row>
        <row r="26">
          <cell r="C26">
            <v>0.48020000000000002</v>
          </cell>
        </row>
        <row r="27">
          <cell r="C27">
            <v>0.21720044864290428</v>
          </cell>
        </row>
        <row r="30">
          <cell r="C30">
            <v>3.08</v>
          </cell>
        </row>
        <row r="31">
          <cell r="C31">
            <v>2.78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2"/>
      <sheetName val="Лист1"/>
      <sheetName val="Лист2"/>
      <sheetName val="Лист3"/>
      <sheetName val="Лист4"/>
      <sheetName val="Лист5"/>
      <sheetName val="Лист6"/>
      <sheetName val="Лист7"/>
      <sheetName val="Лист8"/>
      <sheetName val="Лист9"/>
      <sheetName val="Лист10"/>
      <sheetName val="Лист11"/>
      <sheetName val="10.1"/>
      <sheetName val="Лист13"/>
    </sheetNames>
    <sheetDataSet>
      <sheetData sheetId="0">
        <row r="14">
          <cell r="C14">
            <v>0.39258467741935482</v>
          </cell>
        </row>
        <row r="15">
          <cell r="C15">
            <v>0.41216048406935685</v>
          </cell>
        </row>
        <row r="16">
          <cell r="C16">
            <v>0.45107725270801086</v>
          </cell>
        </row>
        <row r="17">
          <cell r="C17">
            <v>0.13879300083323412</v>
          </cell>
        </row>
        <row r="18">
          <cell r="C18">
            <v>0.15861379540153281</v>
          </cell>
        </row>
        <row r="19">
          <cell r="C19">
            <v>0.27884927246473395</v>
          </cell>
        </row>
        <row r="22">
          <cell r="C22">
            <v>0.28155835945456226</v>
          </cell>
        </row>
        <row r="23">
          <cell r="C23">
            <v>1.5871126453200015E-2</v>
          </cell>
        </row>
        <row r="24">
          <cell r="C24">
            <v>1.8846962663175017E-2</v>
          </cell>
        </row>
        <row r="25">
          <cell r="C25">
            <v>3.8685870729675033E-2</v>
          </cell>
        </row>
        <row r="26">
          <cell r="C26">
            <v>0.39729999999999999</v>
          </cell>
        </row>
        <row r="27">
          <cell r="C27">
            <v>0.49482299726223067</v>
          </cell>
        </row>
        <row r="35">
          <cell r="C35">
            <v>3.32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2"/>
      <sheetName val="Лист1"/>
      <sheetName val="Лист2"/>
      <sheetName val="Лист3"/>
      <sheetName val="Лист4"/>
      <sheetName val="Лист5"/>
      <sheetName val="Лист6"/>
      <sheetName val="Лист7"/>
      <sheetName val="Лист8"/>
      <sheetName val="Лист9"/>
      <sheetName val="Лист10"/>
      <sheetName val="Лист11"/>
      <sheetName val="10.1"/>
      <sheetName val="Лист13"/>
    </sheetNames>
    <sheetDataSet>
      <sheetData sheetId="0">
        <row r="14">
          <cell r="C14">
            <v>0.68918473348732501</v>
          </cell>
        </row>
        <row r="15">
          <cell r="C15">
            <v>0.20603214642846704</v>
          </cell>
        </row>
        <row r="16">
          <cell r="C16">
            <v>0.42647875793105461</v>
          </cell>
        </row>
        <row r="17">
          <cell r="C17">
            <v>0.13122423320955529</v>
          </cell>
        </row>
        <row r="22">
          <cell r="C22">
            <v>0.34271789323898916</v>
          </cell>
        </row>
        <row r="23">
          <cell r="C23">
            <v>2.4986403906318531E-2</v>
          </cell>
        </row>
        <row r="24">
          <cell r="C24">
            <v>2.9671354638753252E-2</v>
          </cell>
        </row>
        <row r="25">
          <cell r="C25">
            <v>3.0408467588666999E-2</v>
          </cell>
        </row>
        <row r="26">
          <cell r="C26">
            <v>0.38390000000000002</v>
          </cell>
        </row>
        <row r="27">
          <cell r="C27">
            <v>0.38646600976579631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2"/>
      <sheetName val="Лист1"/>
      <sheetName val="Лист2"/>
      <sheetName val="Лист3"/>
      <sheetName val="Лист4"/>
      <sheetName val="Лист5"/>
      <sheetName val="Лист6"/>
      <sheetName val="Лист7"/>
      <sheetName val="Лист8"/>
      <sheetName val="Лист9"/>
      <sheetName val="Лист10"/>
      <sheetName val="Лист11"/>
      <sheetName val="10.1"/>
      <sheetName val="Лист13"/>
    </sheetNames>
    <sheetDataSet>
      <sheetData sheetId="0">
        <row r="14">
          <cell r="C14">
            <v>0.63303170359052718</v>
          </cell>
        </row>
        <row r="15">
          <cell r="C15">
            <v>0.22833307868601987</v>
          </cell>
        </row>
        <row r="16">
          <cell r="C16">
            <v>0.39589915966386552</v>
          </cell>
        </row>
        <row r="17">
          <cell r="C17">
            <v>0.12181512605042018</v>
          </cell>
        </row>
        <row r="22">
          <cell r="C22">
            <v>0.36002538324420674</v>
          </cell>
        </row>
        <row r="23">
          <cell r="C23">
            <v>8.2872421695951107E-3</v>
          </cell>
        </row>
        <row r="24">
          <cell r="C24">
            <v>9.8411000763941932E-3</v>
          </cell>
        </row>
        <row r="25">
          <cell r="C25">
            <v>5.7203972498090151E-2</v>
          </cell>
        </row>
        <row r="26">
          <cell r="C26">
            <v>0.28520000000000001</v>
          </cell>
        </row>
        <row r="27">
          <cell r="C27">
            <v>0.45686796027501902</v>
          </cell>
        </row>
        <row r="31">
          <cell r="C31">
            <v>2.69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2"/>
      <sheetName val="Лист1"/>
      <sheetName val="Лист2"/>
      <sheetName val="Лист3"/>
      <sheetName val="Лист4"/>
      <sheetName val="Лист5"/>
      <sheetName val="Лист6"/>
      <sheetName val="Лист7"/>
      <sheetName val="Лист8"/>
      <sheetName val="Лист9"/>
      <sheetName val="Лист10"/>
      <sheetName val="Лист11"/>
      <sheetName val="10.1"/>
      <sheetName val="Лист13"/>
    </sheetNames>
    <sheetDataSet>
      <sheetData sheetId="0">
        <row r="14">
          <cell r="C14">
            <v>0.30753885566142858</v>
          </cell>
        </row>
        <row r="15">
          <cell r="C15">
            <v>0.46253912446273848</v>
          </cell>
        </row>
        <row r="18">
          <cell r="C18">
            <v>0.22116981974163796</v>
          </cell>
        </row>
        <row r="19">
          <cell r="C19">
            <v>0.42065607101237257</v>
          </cell>
        </row>
        <row r="22">
          <cell r="C22">
            <v>0.29570506143921649</v>
          </cell>
        </row>
        <row r="23">
          <cell r="C23">
            <v>1.1461578696018011E-2</v>
          </cell>
        </row>
        <row r="24">
          <cell r="C24">
            <v>1.3610624701521388E-2</v>
          </cell>
        </row>
        <row r="25">
          <cell r="C25">
            <v>0</v>
          </cell>
        </row>
        <row r="26">
          <cell r="C26">
            <v>0.38319999999999999</v>
          </cell>
        </row>
        <row r="27">
          <cell r="C27">
            <v>0.53335292111068155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2"/>
      <sheetName val="Лист1"/>
      <sheetName val="Лист2"/>
      <sheetName val="Лист3"/>
      <sheetName val="Лист4"/>
      <sheetName val="Лист5"/>
      <sheetName val="Лист6"/>
      <sheetName val="Лист7"/>
      <sheetName val="Лист8"/>
      <sheetName val="Лист9"/>
      <sheetName val="Лист10"/>
      <sheetName val="Лист11"/>
      <sheetName val="10.1"/>
      <sheetName val="Лист13"/>
    </sheetNames>
    <sheetDataSet>
      <sheetData sheetId="0">
        <row r="14">
          <cell r="C14">
            <v>0.52502807426034592</v>
          </cell>
        </row>
        <row r="15">
          <cell r="C15">
            <v>0.22590725652727331</v>
          </cell>
        </row>
        <row r="22">
          <cell r="C22">
            <v>0.38853977419722041</v>
          </cell>
        </row>
        <row r="23">
          <cell r="C23">
            <v>1.6158455186116544E-2</v>
          </cell>
        </row>
        <row r="24">
          <cell r="C24">
            <v>1.9188165533513397E-2</v>
          </cell>
        </row>
        <row r="25">
          <cell r="C25">
            <v>3.8098786128962156E-2</v>
          </cell>
        </row>
        <row r="26">
          <cell r="C26">
            <v>0.28360000000000002</v>
          </cell>
        </row>
        <row r="27">
          <cell r="C27">
            <v>0.54955288566017813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/>
  <dimension ref="A1:O29"/>
  <sheetViews>
    <sheetView tabSelected="1" zoomScaleNormal="100" workbookViewId="0">
      <pane xSplit="2" ySplit="8" topLeftCell="C9" activePane="bottomRight" state="frozen"/>
      <selection pane="topRight" activeCell="C1" sqref="C1"/>
      <selection pane="bottomLeft" activeCell="A10" sqref="A10"/>
      <selection pane="bottomRight" activeCell="H4" sqref="H4:M4"/>
    </sheetView>
  </sheetViews>
  <sheetFormatPr defaultRowHeight="15"/>
  <cols>
    <col min="1" max="1" width="6.28515625" customWidth="1"/>
    <col min="2" max="2" width="41.7109375" customWidth="1"/>
    <col min="3" max="3" width="5.7109375" customWidth="1"/>
    <col min="4" max="4" width="6.7109375" customWidth="1"/>
    <col min="5" max="12" width="5.7109375" customWidth="1"/>
    <col min="13" max="13" width="5.85546875" customWidth="1"/>
    <col min="14" max="14" width="6" customWidth="1"/>
    <col min="15" max="15" width="5.5703125" customWidth="1"/>
  </cols>
  <sheetData>
    <row r="1" spans="1:15" ht="12.75" customHeight="1">
      <c r="H1" s="25" t="s">
        <v>38</v>
      </c>
      <c r="I1" s="25"/>
      <c r="J1" s="25"/>
      <c r="K1" s="25"/>
      <c r="L1" s="25"/>
    </row>
    <row r="2" spans="1:15" ht="11.25" customHeight="1">
      <c r="H2" s="25" t="s">
        <v>19</v>
      </c>
      <c r="I2" s="25"/>
      <c r="J2" s="25"/>
      <c r="K2" s="25"/>
      <c r="L2" s="25"/>
    </row>
    <row r="3" spans="1:15" ht="12.75" customHeight="1">
      <c r="H3" s="25" t="s">
        <v>20</v>
      </c>
      <c r="I3" s="25"/>
      <c r="J3" s="25"/>
      <c r="K3" s="25"/>
      <c r="L3" s="25"/>
    </row>
    <row r="4" spans="1:15" ht="11.25" customHeight="1">
      <c r="H4" s="26" t="s">
        <v>41</v>
      </c>
      <c r="I4" s="26"/>
      <c r="J4" s="26"/>
      <c r="K4" s="26"/>
      <c r="L4" s="26"/>
      <c r="M4" s="26"/>
    </row>
    <row r="5" spans="1:15" ht="13.5" customHeight="1">
      <c r="A5" s="30" t="s">
        <v>21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</row>
    <row r="6" spans="1:15" hidden="1"/>
    <row r="7" spans="1:15" ht="117" customHeight="1">
      <c r="A7" s="3" t="s">
        <v>0</v>
      </c>
      <c r="B7" s="3" t="s">
        <v>1</v>
      </c>
      <c r="C7" s="4" t="s">
        <v>2</v>
      </c>
      <c r="D7" s="4" t="s">
        <v>3</v>
      </c>
      <c r="E7" s="4" t="s">
        <v>32</v>
      </c>
      <c r="F7" s="4" t="s">
        <v>33</v>
      </c>
      <c r="G7" s="5" t="s">
        <v>34</v>
      </c>
      <c r="H7" s="4" t="s">
        <v>4</v>
      </c>
      <c r="I7" s="4" t="s">
        <v>35</v>
      </c>
      <c r="J7" s="4" t="s">
        <v>5</v>
      </c>
      <c r="K7" s="4" t="s">
        <v>6</v>
      </c>
      <c r="L7" s="4" t="s">
        <v>7</v>
      </c>
      <c r="M7" s="4" t="s">
        <v>36</v>
      </c>
      <c r="N7" s="4" t="s">
        <v>31</v>
      </c>
      <c r="O7" s="4" t="s">
        <v>37</v>
      </c>
    </row>
    <row r="8" spans="1:15" ht="12.75" customHeight="1">
      <c r="A8" s="6">
        <v>1</v>
      </c>
      <c r="B8" s="6">
        <v>2</v>
      </c>
      <c r="C8" s="6">
        <v>4</v>
      </c>
      <c r="D8" s="6">
        <v>5</v>
      </c>
      <c r="E8" s="6">
        <v>7</v>
      </c>
      <c r="F8" s="6">
        <v>8</v>
      </c>
      <c r="G8" s="6">
        <v>9</v>
      </c>
      <c r="H8" s="6">
        <v>10</v>
      </c>
      <c r="I8" s="6">
        <v>11</v>
      </c>
      <c r="J8" s="6">
        <v>12</v>
      </c>
      <c r="K8" s="6">
        <v>13</v>
      </c>
      <c r="L8" s="6">
        <v>14</v>
      </c>
      <c r="M8" s="6">
        <v>15</v>
      </c>
      <c r="N8" s="6">
        <v>16</v>
      </c>
      <c r="O8" s="6">
        <v>17</v>
      </c>
    </row>
    <row r="9" spans="1:15">
      <c r="A9" s="22">
        <v>1</v>
      </c>
      <c r="B9" s="21" t="s">
        <v>8</v>
      </c>
      <c r="C9" s="7">
        <f>[1]Лист12!$C$14</f>
        <v>0.64582713743245224</v>
      </c>
      <c r="D9" s="7">
        <f>[2]Лист12!$C$14</f>
        <v>0.51558331025889526</v>
      </c>
      <c r="E9" s="7">
        <f>[3]Лист12!$C$14</f>
        <v>0.36974377047379359</v>
      </c>
      <c r="F9" s="7">
        <f>[4]Лист12!$C$14</f>
        <v>0.6923638259569862</v>
      </c>
      <c r="G9" s="7">
        <f>[5]Лист12!$C$14</f>
        <v>0.39258467741935482</v>
      </c>
      <c r="H9" s="7">
        <f>[6]Лист12!$C$14</f>
        <v>0.68918473348732501</v>
      </c>
      <c r="I9" s="7">
        <f>[7]Лист12!$C$14</f>
        <v>0.63303170359052718</v>
      </c>
      <c r="J9" s="7">
        <f>[8]Лист12!$C$14</f>
        <v>0.30753885566142858</v>
      </c>
      <c r="K9" s="7">
        <f>[9]Лист12!$C$14</f>
        <v>0.52502807426034592</v>
      </c>
      <c r="L9" s="8">
        <f>[10]Лист12!$C$14</f>
        <v>0.4928348567917572</v>
      </c>
      <c r="M9" s="8">
        <f>[11]Лист12!$C$14</f>
        <v>0.62543221279120043</v>
      </c>
      <c r="N9" s="8">
        <f>[12]Лист12!$C$14</f>
        <v>0.46781677238331432</v>
      </c>
      <c r="O9" s="8">
        <f>[13]Лист12!$C$14</f>
        <v>0.35745982386721759</v>
      </c>
    </row>
    <row r="10" spans="1:15">
      <c r="A10" s="22">
        <v>2</v>
      </c>
      <c r="B10" s="21" t="s">
        <v>9</v>
      </c>
      <c r="C10" s="7">
        <f>[1]Лист12!$C$15</f>
        <v>0.46481716345153196</v>
      </c>
      <c r="D10" s="7">
        <f>[2]Лист12!$C$15</f>
        <v>0.22798412709400526</v>
      </c>
      <c r="E10" s="7">
        <f>[3]Лист12!$C$15</f>
        <v>0.75198460385030808</v>
      </c>
      <c r="F10" s="7">
        <f>[4]Лист12!$C$15</f>
        <v>0.28269034197289716</v>
      </c>
      <c r="G10" s="7">
        <f>[5]Лист12!$C$15</f>
        <v>0.41216048406935685</v>
      </c>
      <c r="H10" s="7">
        <f>[6]Лист12!$C$15</f>
        <v>0.20603214642846704</v>
      </c>
      <c r="I10" s="7">
        <f>[7]Лист12!$C$15</f>
        <v>0.22833307868601987</v>
      </c>
      <c r="J10" s="7">
        <f>[8]Лист12!$C$15</f>
        <v>0.46253912446273848</v>
      </c>
      <c r="K10" s="7">
        <f>[9]Лист12!$C$15</f>
        <v>0.22590725652727331</v>
      </c>
      <c r="L10" s="8">
        <f>[10]Лист12!$C$15</f>
        <v>0.50115819170053877</v>
      </c>
      <c r="M10" s="8">
        <f>[11]Лист12!$C$15</f>
        <v>0.32608084047590002</v>
      </c>
      <c r="N10" s="8">
        <f>[12]Лист12!$C$15</f>
        <v>0.5816392496502607</v>
      </c>
      <c r="O10" s="8">
        <f>[13]Лист12!$C$15</f>
        <v>0.42552788757382642</v>
      </c>
    </row>
    <row r="11" spans="1:15" ht="25.5">
      <c r="A11" s="22">
        <v>3</v>
      </c>
      <c r="B11" s="23" t="s">
        <v>26</v>
      </c>
      <c r="C11" s="7">
        <f>[1]Лист12!$C$16+[1]Лист12!$C$17</f>
        <v>0.22369450195537149</v>
      </c>
      <c r="D11" s="7">
        <f>[2]Лист12!$C$16+[2]Лист12!$C$17</f>
        <v>0.59028104665651393</v>
      </c>
      <c r="E11" s="7">
        <v>0.25669999999999998</v>
      </c>
      <c r="F11" s="7">
        <v>0.69120000000000004</v>
      </c>
      <c r="G11" s="7">
        <f>[5]Лист12!$C$16+[5]Лист12!$C$17</f>
        <v>0.589870253541245</v>
      </c>
      <c r="H11" s="7">
        <f>[6]Лист12!$C$16+[6]Лист12!$C$17</f>
        <v>0.55770299114060995</v>
      </c>
      <c r="I11" s="7">
        <f>[7]Лист12!$C$16+[7]Лист12!$C$17</f>
        <v>0.51771428571428568</v>
      </c>
      <c r="J11" s="7">
        <v>0.46189999999999998</v>
      </c>
      <c r="K11" s="7">
        <v>0.48759999999999998</v>
      </c>
      <c r="L11" s="7">
        <f>[10]Лист12!$C$16+[10]Лист12!$C$17</f>
        <v>0.46666036487380652</v>
      </c>
      <c r="M11" s="8">
        <f>[11]Лист12!$C$16+[11]Лист12!$C$17</f>
        <v>0.39810615720669279</v>
      </c>
      <c r="N11" s="8">
        <f>[12]Лист12!$C$16+[12]Лист12!$C$17</f>
        <v>0.67422739412438004</v>
      </c>
      <c r="O11" s="8">
        <f>[13]Лист12!$C$16+[13]Лист12!$C$17</f>
        <v>0.46360389383010014</v>
      </c>
    </row>
    <row r="12" spans="1:15" ht="13.5" customHeight="1">
      <c r="A12" s="22">
        <v>4</v>
      </c>
      <c r="B12" s="21" t="s">
        <v>10</v>
      </c>
      <c r="C12" s="7">
        <f>[1]Лист12!$C$18</f>
        <v>0.20725842672012443</v>
      </c>
      <c r="D12" s="9" t="s">
        <v>30</v>
      </c>
      <c r="E12" s="7">
        <f>[3]Лист12!$C$18</f>
        <v>0.16738952057203141</v>
      </c>
      <c r="F12" s="7">
        <f>[4]Лист12!$C$18</f>
        <v>9.8572221409223823E-2</v>
      </c>
      <c r="G12" s="7">
        <f>[5]Лист12!$C$18</f>
        <v>0.15861379540153281</v>
      </c>
      <c r="H12" s="9" t="s">
        <v>30</v>
      </c>
      <c r="I12" s="9" t="s">
        <v>30</v>
      </c>
      <c r="J12" s="7">
        <f>[8]Лист12!$C$18</f>
        <v>0.22116981974163796</v>
      </c>
      <c r="K12" s="9" t="s">
        <v>30</v>
      </c>
      <c r="L12" s="7">
        <f>[10]Лист12!$C$18</f>
        <v>0.22495712700494302</v>
      </c>
      <c r="M12" s="8">
        <f>[11]Лист12!$C$18</f>
        <v>8.7964617033596579E-2</v>
      </c>
      <c r="N12" s="8" t="s">
        <v>30</v>
      </c>
      <c r="O12" s="8">
        <f>[13]Лист12!$C$18</f>
        <v>0.23136380142138299</v>
      </c>
    </row>
    <row r="13" spans="1:15" ht="13.5" customHeight="1">
      <c r="A13" s="22">
        <v>5</v>
      </c>
      <c r="B13" s="24" t="s">
        <v>11</v>
      </c>
      <c r="C13" s="10">
        <f>[1]Лист12!$C$19</f>
        <v>0.28457940341998306</v>
      </c>
      <c r="D13" s="10" t="s">
        <v>30</v>
      </c>
      <c r="E13" s="10">
        <f>[3]Лист12!$C$19</f>
        <v>0.40396014535224473</v>
      </c>
      <c r="F13" s="10">
        <f>[4]Лист12!$C$19</f>
        <v>0.17349484083485425</v>
      </c>
      <c r="G13" s="10">
        <f>[5]Лист12!$C$19</f>
        <v>0.27884927246473395</v>
      </c>
      <c r="H13" s="10" t="s">
        <v>30</v>
      </c>
      <c r="I13" s="10" t="s">
        <v>30</v>
      </c>
      <c r="J13" s="10">
        <f>[8]Лист12!$C$19</f>
        <v>0.42065607101237257</v>
      </c>
      <c r="K13" s="10" t="s">
        <v>30</v>
      </c>
      <c r="L13" s="10">
        <f>[10]Лист12!$C$19</f>
        <v>0.32867446787047311</v>
      </c>
      <c r="M13" s="8">
        <f>[11]Лист12!$C$19</f>
        <v>0.21806256082987349</v>
      </c>
      <c r="N13" s="8" t="s">
        <v>30</v>
      </c>
      <c r="O13" s="8">
        <f>[13]Лист12!$C$19</f>
        <v>0.43624630388545926</v>
      </c>
    </row>
    <row r="14" spans="1:15" ht="47.25" customHeight="1">
      <c r="A14" s="22">
        <v>6</v>
      </c>
      <c r="B14" s="20" t="s">
        <v>12</v>
      </c>
      <c r="C14" s="11">
        <f>[1]Лист12!$C$22</f>
        <v>0.22890615516933613</v>
      </c>
      <c r="D14" s="11">
        <f>[2]Лист12!$C$22</f>
        <v>0.37032890304121097</v>
      </c>
      <c r="E14" s="11">
        <f>[3]Лист12!$C$22</f>
        <v>0.21769764035368064</v>
      </c>
      <c r="F14" s="11">
        <f>[4]Лист12!$C$22</f>
        <v>0.24096216068517035</v>
      </c>
      <c r="G14" s="11">
        <f>[5]Лист12!$C$22</f>
        <v>0.28155835945456226</v>
      </c>
      <c r="H14" s="11">
        <f>[6]Лист12!$C$22</f>
        <v>0.34271789323898916</v>
      </c>
      <c r="I14" s="11">
        <f>[7]Лист12!$C$22</f>
        <v>0.36002538324420674</v>
      </c>
      <c r="J14" s="11">
        <f>[8]Лист12!$C$22</f>
        <v>0.29570506143921649</v>
      </c>
      <c r="K14" s="11">
        <f>[9]Лист12!$C$22</f>
        <v>0.38853977419722041</v>
      </c>
      <c r="L14" s="11">
        <f>[10]Лист12!$C$22</f>
        <v>0.30577102435642939</v>
      </c>
      <c r="M14" s="12">
        <f>[11]Лист12!$C$22</f>
        <v>0.21595102028747676</v>
      </c>
      <c r="N14" s="12">
        <f>[12]Лист12!$C$22</f>
        <v>0.33667628979609143</v>
      </c>
      <c r="O14" s="12">
        <f>[13]Лист12!$C$22</f>
        <v>0.32815067970835182</v>
      </c>
    </row>
    <row r="15" spans="1:15">
      <c r="A15" s="22">
        <v>7</v>
      </c>
      <c r="B15" s="21" t="s">
        <v>24</v>
      </c>
      <c r="C15" s="7">
        <f>[1]Лист12!$C$23</f>
        <v>8.7240153838664142E-3</v>
      </c>
      <c r="D15" s="7">
        <f>[2]Лист12!$C$23</f>
        <v>1.938252803544234E-2</v>
      </c>
      <c r="E15" s="7">
        <f>[3]Лист12!$C$23</f>
        <v>1.7577500798977311E-2</v>
      </c>
      <c r="F15" s="7">
        <f>[4]Лист12!$C$23</f>
        <v>9.0317608743137219E-3</v>
      </c>
      <c r="G15" s="7">
        <f>[5]Лист12!$C$23</f>
        <v>1.5871126453200015E-2</v>
      </c>
      <c r="H15" s="7">
        <f>[6]Лист12!$C$23</f>
        <v>2.4986403906318531E-2</v>
      </c>
      <c r="I15" s="7">
        <f>[7]Лист12!$C$23</f>
        <v>8.2872421695951107E-3</v>
      </c>
      <c r="J15" s="7">
        <f>[8]Лист12!$C$23</f>
        <v>1.1461578696018011E-2</v>
      </c>
      <c r="K15" s="7">
        <f>[9]Лист12!$C$23</f>
        <v>1.6158455186116544E-2</v>
      </c>
      <c r="L15" s="7">
        <f>[10]Лист12!$C$23</f>
        <v>1.2122128745628132E-2</v>
      </c>
      <c r="M15" s="8">
        <f>[11]Лист12!$C$23</f>
        <v>9.2075354541120112E-3</v>
      </c>
      <c r="N15" s="8">
        <f>[12]Лист12!$C$23</f>
        <v>1.2717792191275594E-3</v>
      </c>
      <c r="O15" s="8">
        <f>[13]Лист12!$C$23</f>
        <v>1.3278240773163388E-2</v>
      </c>
    </row>
    <row r="16" spans="1:15">
      <c r="A16" s="22">
        <v>8</v>
      </c>
      <c r="B16" s="21" t="s">
        <v>25</v>
      </c>
      <c r="C16" s="7">
        <f>[1]Лист12!$C$24</f>
        <v>1.0359768268341367E-2</v>
      </c>
      <c r="D16" s="7">
        <f>[2]Лист12!$C$24</f>
        <v>2.3016752042087776E-2</v>
      </c>
      <c r="E16" s="7">
        <f>[3]Лист12!$C$24</f>
        <v>2.0873282198785557E-2</v>
      </c>
      <c r="F16" s="7">
        <f>[4]Лист12!$C$24</f>
        <v>1.0725216038247543E-2</v>
      </c>
      <c r="G16" s="7">
        <f>[5]Лист12!$C$24</f>
        <v>1.8846962663175017E-2</v>
      </c>
      <c r="H16" s="7">
        <f>[6]Лист12!$C$24</f>
        <v>2.9671354638753252E-2</v>
      </c>
      <c r="I16" s="7">
        <f>[7]Лист12!$C$24</f>
        <v>9.8411000763941932E-3</v>
      </c>
      <c r="J16" s="7">
        <f>[8]Лист12!$C$24</f>
        <v>1.3610624701521388E-2</v>
      </c>
      <c r="K16" s="7">
        <f>[9]Лист12!$C$24</f>
        <v>1.9188165533513397E-2</v>
      </c>
      <c r="L16" s="7">
        <f>[10]Лист12!$C$24</f>
        <v>1.4395027885433405E-2</v>
      </c>
      <c r="M16" s="8">
        <f>[11]Лист12!$C$24</f>
        <v>1.0933948351758012E-2</v>
      </c>
      <c r="N16" s="8">
        <f>[12]Лист12!$C$24</f>
        <v>1.510237822713977E-3</v>
      </c>
      <c r="O16" s="8">
        <f>[13]Лист12!$C$24</f>
        <v>1.5767910918131522E-2</v>
      </c>
    </row>
    <row r="17" spans="1:15">
      <c r="A17" s="22">
        <v>9</v>
      </c>
      <c r="B17" s="23" t="s">
        <v>13</v>
      </c>
      <c r="C17" s="7">
        <f>[1]Лист12!$C$25</f>
        <v>0</v>
      </c>
      <c r="D17" s="7">
        <f>[2]Лист12!$C$25</f>
        <v>2.3037519036411467E-2</v>
      </c>
      <c r="E17" s="7">
        <f>[3]Лист12!$C$25</f>
        <v>1.6618728028124002E-2</v>
      </c>
      <c r="F17" s="7">
        <f>[4]Лист12!$C$25</f>
        <v>2.8842732009493166E-2</v>
      </c>
      <c r="G17" s="7">
        <f>[5]Лист12!$C$25</f>
        <v>3.8685870729675033E-2</v>
      </c>
      <c r="H17" s="7">
        <f>[6]Лист12!$C$25</f>
        <v>3.0408467588666999E-2</v>
      </c>
      <c r="I17" s="7">
        <f>[7]Лист12!$C$25</f>
        <v>5.7203972498090151E-2</v>
      </c>
      <c r="J17" s="7">
        <f>[8]Лист12!$C$25</f>
        <v>0</v>
      </c>
      <c r="K17" s="7">
        <f>[9]Лист12!$C$25</f>
        <v>3.8098786128962156E-2</v>
      </c>
      <c r="L17" s="7">
        <f>[10]Лист12!$C$25</f>
        <v>0</v>
      </c>
      <c r="M17" s="8">
        <f>[11]Лист12!$C$25</f>
        <v>2.3870402607914665E-2</v>
      </c>
      <c r="N17" s="8">
        <f>[12]Лист12!$C$25</f>
        <v>9.2585527152486344E-3</v>
      </c>
      <c r="O17" s="8">
        <f>[13]Лист12!$C$25</f>
        <v>0</v>
      </c>
    </row>
    <row r="18" spans="1:15" ht="15.75" customHeight="1">
      <c r="A18" s="22">
        <v>10</v>
      </c>
      <c r="B18" s="21" t="s">
        <v>14</v>
      </c>
      <c r="C18" s="7">
        <f>[1]Лист12!$C$26</f>
        <v>0.40200000000000002</v>
      </c>
      <c r="D18" s="7">
        <f>[2]Лист12!$C$26</f>
        <v>0.42920000000000003</v>
      </c>
      <c r="E18" s="7">
        <f>[3]Лист12!$C$26</f>
        <v>0.375</v>
      </c>
      <c r="F18" s="7">
        <f>[4]Лист12!$C$26</f>
        <v>0.48020000000000002</v>
      </c>
      <c r="G18" s="7">
        <f>[5]Лист12!$C$26</f>
        <v>0.39729999999999999</v>
      </c>
      <c r="H18" s="7">
        <f>[6]Лист12!$C$26</f>
        <v>0.38390000000000002</v>
      </c>
      <c r="I18" s="7">
        <f>[7]Лист12!$C$26</f>
        <v>0.28520000000000001</v>
      </c>
      <c r="J18" s="7">
        <f>[8]Лист12!$C$26</f>
        <v>0.38319999999999999</v>
      </c>
      <c r="K18" s="7">
        <f>[9]Лист12!$C$26</f>
        <v>0.28360000000000002</v>
      </c>
      <c r="L18" s="7">
        <f>[10]Лист12!$C$26</f>
        <v>0.36370000000000002</v>
      </c>
      <c r="M18" s="8">
        <f>[11]Лист12!$C$26</f>
        <v>0.38069999999999998</v>
      </c>
      <c r="N18" s="8">
        <f>[12]Лист12!$C$26</f>
        <v>0.25750000000000001</v>
      </c>
      <c r="O18" s="8">
        <f>[13]Лист12!$C$26</f>
        <v>0</v>
      </c>
    </row>
    <row r="19" spans="1:15">
      <c r="A19" s="22">
        <v>11</v>
      </c>
      <c r="B19" s="23" t="s">
        <v>15</v>
      </c>
      <c r="C19" s="13">
        <f>[1]Лист12!$C$27</f>
        <v>0.69270228323840111</v>
      </c>
      <c r="D19" s="13">
        <f>[2]Лист12!$C$27</f>
        <v>0.49183940191056347</v>
      </c>
      <c r="E19" s="13">
        <f>[3]Лист12!$C$27</f>
        <v>0.57154378395653571</v>
      </c>
      <c r="F19" s="13">
        <f>[4]Лист12!$C$27</f>
        <v>0.21720044864290428</v>
      </c>
      <c r="G19" s="13">
        <f>[5]Лист12!$C$27</f>
        <v>0.49482299726223067</v>
      </c>
      <c r="H19" s="13">
        <f>[6]Лист12!$C$27</f>
        <v>0.38646600976579631</v>
      </c>
      <c r="I19" s="13">
        <f>[7]Лист12!$C$27</f>
        <v>0.45686796027501902</v>
      </c>
      <c r="J19" s="14">
        <f>[8]Лист12!$C$27</f>
        <v>0.53335292111068155</v>
      </c>
      <c r="K19" s="13">
        <f>[9]Лист12!$C$27</f>
        <v>0.54955288566017813</v>
      </c>
      <c r="L19" s="13">
        <f>[10]Лист12!$C$27</f>
        <v>0.4202459589753284</v>
      </c>
      <c r="M19" s="8">
        <f>[11]Лист12!$C$27</f>
        <v>0.5548851608324924</v>
      </c>
      <c r="N19" s="8">
        <f>[12]Лист12!$C$27</f>
        <v>0.44436105812031035</v>
      </c>
      <c r="O19" s="8">
        <f>[13]Лист12!$C$27</f>
        <v>0.40895459532647005</v>
      </c>
    </row>
    <row r="20" spans="1:15">
      <c r="A20" s="22"/>
      <c r="B20" s="21" t="s">
        <v>16</v>
      </c>
      <c r="C20" s="15">
        <f>C9+C10+C11+C12+C13+C14+C15+C16+C17+C18+C19</f>
        <v>3.1688688550394088</v>
      </c>
      <c r="D20" s="16" t="s">
        <v>18</v>
      </c>
      <c r="E20" s="15">
        <f>E9+E10+E11+E12+E13+E14+E15+E16+E17+E18+E19</f>
        <v>3.1690889755844807</v>
      </c>
      <c r="F20" s="15">
        <f>F9+F10+F11+F12+F13+F14+F15+F16+F17+F18+F19</f>
        <v>2.92528354842409</v>
      </c>
      <c r="G20" s="15">
        <f>G9+G10+G11+G12+G13+G14+G15+G16+G17+G18+G19</f>
        <v>3.0791637994590664</v>
      </c>
      <c r="H20" s="16" t="s">
        <v>18</v>
      </c>
      <c r="I20" s="16" t="s">
        <v>18</v>
      </c>
      <c r="J20" s="17">
        <f>J9+J10+J11+J12+J13+J14+J15+J16+J18+J19</f>
        <v>3.1111340568256152</v>
      </c>
      <c r="K20" s="16" t="s">
        <v>18</v>
      </c>
      <c r="L20" s="15">
        <f>L9+L10+L11+L12+L13+L14+L15+L16+L17+L18+L19</f>
        <v>3.1305191482043382</v>
      </c>
      <c r="M20" s="15">
        <f t="shared" ref="M20:O20" si="0">M9+M10+M11+M12+M13+M14+M15+M16+M17+M18+M19</f>
        <v>2.8511944558710169</v>
      </c>
      <c r="N20" s="16" t="s">
        <v>18</v>
      </c>
      <c r="O20" s="15">
        <f t="shared" si="0"/>
        <v>2.680353137304103</v>
      </c>
    </row>
    <row r="21" spans="1:15">
      <c r="A21" s="22"/>
      <c r="B21" s="21" t="s">
        <v>17</v>
      </c>
      <c r="C21" s="15">
        <f t="shared" ref="C21:O21" si="1">C9+C10+C11+C14+C15+C16+C17+C18+C19</f>
        <v>2.6770310248993008</v>
      </c>
      <c r="D21" s="15">
        <f t="shared" si="1"/>
        <v>2.6906535880751306</v>
      </c>
      <c r="E21" s="15">
        <f t="shared" si="1"/>
        <v>2.5977393096602048</v>
      </c>
      <c r="F21" s="15">
        <f t="shared" si="1"/>
        <v>2.6532164861800127</v>
      </c>
      <c r="G21" s="15">
        <f t="shared" si="1"/>
        <v>2.6417007315927998</v>
      </c>
      <c r="H21" s="15">
        <f t="shared" si="1"/>
        <v>2.6510700001949261</v>
      </c>
      <c r="I21" s="15">
        <f t="shared" si="1"/>
        <v>2.5565047262541385</v>
      </c>
      <c r="J21" s="15">
        <f t="shared" si="1"/>
        <v>2.4693081660716043</v>
      </c>
      <c r="K21" s="15">
        <f t="shared" si="1"/>
        <v>2.5336733974936099</v>
      </c>
      <c r="L21" s="15">
        <f t="shared" si="1"/>
        <v>2.5768875533289219</v>
      </c>
      <c r="M21" s="15">
        <f t="shared" si="1"/>
        <v>2.5451672780075469</v>
      </c>
      <c r="N21" s="15">
        <f t="shared" si="1"/>
        <v>2.774261333831447</v>
      </c>
      <c r="O21" s="15">
        <f t="shared" si="1"/>
        <v>2.0127430319972608</v>
      </c>
    </row>
    <row r="22" spans="1:15">
      <c r="A22" s="22"/>
      <c r="B22" s="21" t="s">
        <v>28</v>
      </c>
      <c r="C22" s="15">
        <f t="shared" ref="C22:O22" si="2">C20*1.05</f>
        <v>3.3273122977913796</v>
      </c>
      <c r="D22" s="16" t="s">
        <v>18</v>
      </c>
      <c r="E22" s="15">
        <f t="shared" si="2"/>
        <v>3.327543424363705</v>
      </c>
      <c r="F22" s="15">
        <f>[4]Лист12!$C$30</f>
        <v>3.08</v>
      </c>
      <c r="G22" s="15">
        <f t="shared" si="2"/>
        <v>3.23312198943202</v>
      </c>
      <c r="H22" s="16" t="s">
        <v>18</v>
      </c>
      <c r="I22" s="16" t="s">
        <v>18</v>
      </c>
      <c r="J22" s="15">
        <f t="shared" si="2"/>
        <v>3.2666907596668961</v>
      </c>
      <c r="K22" s="16" t="s">
        <v>18</v>
      </c>
      <c r="L22" s="15">
        <f t="shared" si="2"/>
        <v>3.2870451056145553</v>
      </c>
      <c r="M22" s="15">
        <f t="shared" si="2"/>
        <v>2.9937541786645681</v>
      </c>
      <c r="N22" s="16" t="s">
        <v>18</v>
      </c>
      <c r="O22" s="15">
        <f t="shared" si="2"/>
        <v>2.8143707941693084</v>
      </c>
    </row>
    <row r="23" spans="1:15">
      <c r="A23" s="22"/>
      <c r="B23" s="21" t="s">
        <v>29</v>
      </c>
      <c r="C23" s="15">
        <f t="shared" ref="C23:O23" si="3">C21*1.05</f>
        <v>2.810882576144266</v>
      </c>
      <c r="D23" s="15">
        <f>[2]Лист12!$C$31</f>
        <v>2.82</v>
      </c>
      <c r="E23" s="15">
        <f t="shared" si="3"/>
        <v>2.7276262751432152</v>
      </c>
      <c r="F23" s="15">
        <f>[4]Лист12!$C$31</f>
        <v>2.78</v>
      </c>
      <c r="G23" s="15">
        <f t="shared" si="3"/>
        <v>2.77378576817244</v>
      </c>
      <c r="H23" s="15">
        <f t="shared" si="3"/>
        <v>2.7836235002046728</v>
      </c>
      <c r="I23" s="15">
        <f>[7]Лист12!$C$31</f>
        <v>2.69</v>
      </c>
      <c r="J23" s="15">
        <f t="shared" si="3"/>
        <v>2.5927735743751845</v>
      </c>
      <c r="K23" s="15">
        <f t="shared" si="3"/>
        <v>2.6603570673682904</v>
      </c>
      <c r="L23" s="15">
        <f t="shared" si="3"/>
        <v>2.705731930995368</v>
      </c>
      <c r="M23" s="15">
        <f>[11]Лист12!$C$31</f>
        <v>2.68</v>
      </c>
      <c r="N23" s="15">
        <f t="shared" si="3"/>
        <v>2.9129744005230194</v>
      </c>
      <c r="O23" s="15">
        <f t="shared" si="3"/>
        <v>2.113380183597124</v>
      </c>
    </row>
    <row r="24" spans="1:15">
      <c r="A24" s="22"/>
      <c r="B24" s="31" t="s">
        <v>27</v>
      </c>
      <c r="C24" s="15">
        <f>[1]Лист12!$C$32</f>
        <v>0.66</v>
      </c>
      <c r="D24" s="16" t="s">
        <v>18</v>
      </c>
      <c r="E24" s="15">
        <f>[3]Лист12!$C$32</f>
        <v>0.66</v>
      </c>
      <c r="F24" s="15">
        <f t="shared" ref="F24:O24" si="4">F22*0.2</f>
        <v>0.6160000000000001</v>
      </c>
      <c r="G24" s="15">
        <f t="shared" si="4"/>
        <v>0.64662439788640402</v>
      </c>
      <c r="H24" s="16" t="s">
        <v>18</v>
      </c>
      <c r="I24" s="16" t="s">
        <v>18</v>
      </c>
      <c r="J24" s="15">
        <f t="shared" si="4"/>
        <v>0.6533381519333793</v>
      </c>
      <c r="K24" s="16" t="s">
        <v>18</v>
      </c>
      <c r="L24" s="15">
        <f t="shared" si="4"/>
        <v>0.65740902112291111</v>
      </c>
      <c r="M24" s="15">
        <f t="shared" si="4"/>
        <v>0.59875083573291366</v>
      </c>
      <c r="N24" s="16" t="s">
        <v>18</v>
      </c>
      <c r="O24" s="15">
        <f t="shared" si="4"/>
        <v>0.56287415883386172</v>
      </c>
    </row>
    <row r="25" spans="1:15">
      <c r="A25" s="22"/>
      <c r="B25" s="32"/>
      <c r="C25" s="15">
        <f t="shared" ref="C25:O25" si="5">C23*0.2</f>
        <v>0.56217651522885326</v>
      </c>
      <c r="D25" s="15">
        <f t="shared" si="5"/>
        <v>0.56399999999999995</v>
      </c>
      <c r="E25" s="15">
        <f t="shared" si="5"/>
        <v>0.54552525502864302</v>
      </c>
      <c r="F25" s="15">
        <f t="shared" si="5"/>
        <v>0.55599999999999994</v>
      </c>
      <c r="G25" s="15">
        <f t="shared" si="5"/>
        <v>0.55475715363448808</v>
      </c>
      <c r="H25" s="15">
        <f t="shared" si="5"/>
        <v>0.55672470004093455</v>
      </c>
      <c r="I25" s="15">
        <f t="shared" si="5"/>
        <v>0.53800000000000003</v>
      </c>
      <c r="J25" s="15">
        <f t="shared" si="5"/>
        <v>0.5185547148750369</v>
      </c>
      <c r="K25" s="15">
        <f t="shared" si="5"/>
        <v>0.53207141347365805</v>
      </c>
      <c r="L25" s="15">
        <f t="shared" si="5"/>
        <v>0.54114638619907363</v>
      </c>
      <c r="M25" s="15">
        <f t="shared" si="5"/>
        <v>0.53600000000000003</v>
      </c>
      <c r="N25" s="15">
        <f t="shared" si="5"/>
        <v>0.58259488010460392</v>
      </c>
      <c r="O25" s="15">
        <f t="shared" si="5"/>
        <v>0.42267603671942483</v>
      </c>
    </row>
    <row r="26" spans="1:15">
      <c r="A26" s="27" t="s">
        <v>22</v>
      </c>
      <c r="B26" s="28"/>
      <c r="C26" s="18">
        <f t="shared" ref="C26:C27" si="6">C22+C24</f>
        <v>3.9873122977913797</v>
      </c>
      <c r="D26" s="19" t="s">
        <v>18</v>
      </c>
      <c r="E26" s="18">
        <f t="shared" ref="E26:G27" si="7">E22+E24</f>
        <v>3.9875434243637051</v>
      </c>
      <c r="F26" s="18">
        <f t="shared" si="7"/>
        <v>3.6960000000000002</v>
      </c>
      <c r="G26" s="18">
        <f t="shared" si="7"/>
        <v>3.8797463873184239</v>
      </c>
      <c r="H26" s="19" t="s">
        <v>18</v>
      </c>
      <c r="I26" s="19" t="s">
        <v>18</v>
      </c>
      <c r="J26" s="18">
        <f>J22+J24</f>
        <v>3.9200289116002756</v>
      </c>
      <c r="K26" s="19" t="s">
        <v>18</v>
      </c>
      <c r="L26" s="18">
        <f>[10]Лист12!$C$34</f>
        <v>3.95</v>
      </c>
      <c r="M26" s="18">
        <f t="shared" ref="M26" si="8">M22+M24</f>
        <v>3.5925050143974815</v>
      </c>
      <c r="N26" s="16" t="s">
        <v>18</v>
      </c>
      <c r="O26" s="18">
        <f>[13]Лист12!$C$34</f>
        <v>3.37</v>
      </c>
    </row>
    <row r="27" spans="1:15">
      <c r="A27" s="27" t="s">
        <v>23</v>
      </c>
      <c r="B27" s="28"/>
      <c r="C27" s="18">
        <f t="shared" si="6"/>
        <v>3.3730590913731193</v>
      </c>
      <c r="D27" s="18">
        <f>D23+D25</f>
        <v>3.3839999999999999</v>
      </c>
      <c r="E27" s="18">
        <f>[3]Лист12!$C$35</f>
        <v>3.28</v>
      </c>
      <c r="F27" s="18">
        <f t="shared" si="7"/>
        <v>3.3359999999999999</v>
      </c>
      <c r="G27" s="18">
        <f>[5]Лист12!$C$35</f>
        <v>3.32</v>
      </c>
      <c r="H27" s="18">
        <f>H23+H25</f>
        <v>3.3403482002456073</v>
      </c>
      <c r="I27" s="18">
        <f>I23+I25</f>
        <v>3.2279999999999998</v>
      </c>
      <c r="J27" s="18">
        <f>J23+J25</f>
        <v>3.1113282892502214</v>
      </c>
      <c r="K27" s="18">
        <f>K23+K25</f>
        <v>3.1924284808419485</v>
      </c>
      <c r="L27" s="18">
        <f>L23+L25</f>
        <v>3.2468783171944415</v>
      </c>
      <c r="M27" s="18">
        <f t="shared" ref="M27" si="9">M23+M25</f>
        <v>3.2160000000000002</v>
      </c>
      <c r="N27" s="18">
        <f>[12]Лист12!$C$35</f>
        <v>3.49</v>
      </c>
      <c r="O27" s="18">
        <f>[13]Лист12!$C$35</f>
        <v>2.5299999999999998</v>
      </c>
    </row>
    <row r="28" spans="1:15">
      <c r="A28" s="1"/>
      <c r="B28" s="2" t="s">
        <v>39</v>
      </c>
      <c r="C28" s="1"/>
      <c r="D28" s="1"/>
      <c r="E28" s="1"/>
      <c r="F28" s="1"/>
      <c r="G28" s="1"/>
      <c r="H28" s="33" t="s">
        <v>40</v>
      </c>
      <c r="I28" s="33"/>
      <c r="J28" s="33"/>
      <c r="K28" s="33"/>
      <c r="L28" s="33"/>
    </row>
    <row r="29" spans="1:15">
      <c r="A29" s="29"/>
      <c r="B29" s="29"/>
      <c r="C29" s="29"/>
      <c r="D29" s="29"/>
      <c r="I29" s="29"/>
      <c r="J29" s="29"/>
      <c r="K29" s="29"/>
      <c r="L29" s="29"/>
    </row>
  </sheetData>
  <mergeCells count="11">
    <mergeCell ref="A27:B27"/>
    <mergeCell ref="A29:D29"/>
    <mergeCell ref="I29:L29"/>
    <mergeCell ref="A5:L5"/>
    <mergeCell ref="B24:B25"/>
    <mergeCell ref="H28:L28"/>
    <mergeCell ref="H1:L1"/>
    <mergeCell ref="H2:L2"/>
    <mergeCell ref="H3:L3"/>
    <mergeCell ref="H4:M4"/>
    <mergeCell ref="A26:B26"/>
  </mergeCells>
  <phoneticPr fontId="11" type="noConversion"/>
  <pageMargins left="0.23622047244094491" right="0.23622047244094491" top="0" bottom="0" header="0" footer="0"/>
  <pageSetup paperSize="9" scale="11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додаток до тарифу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2015-01-19T17:05:15Z</cp:lastPrinted>
  <dcterms:created xsi:type="dcterms:W3CDTF">2006-09-16T00:00:00Z</dcterms:created>
  <dcterms:modified xsi:type="dcterms:W3CDTF">2017-03-28T14:20:45Z</dcterms:modified>
</cp:coreProperties>
</file>