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390" yWindow="390" windowWidth="17265" windowHeight="1140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externalReferences>
    <externalReference r:id="rId6"/>
  </externalReference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E35" i="13"/>
  <c r="F45" l="1"/>
  <c r="F44"/>
  <c r="F23"/>
  <c r="F21"/>
  <c r="F17"/>
  <c r="F11"/>
  <c r="F10"/>
  <c r="F9"/>
  <c r="E16" l="1"/>
  <c r="E7" s="1"/>
  <c r="F39"/>
  <c r="F43" l="1"/>
  <c r="F20"/>
  <c r="F18"/>
  <c r="F14"/>
  <c r="E37" l="1"/>
  <c r="F40" l="1"/>
  <c r="F41"/>
  <c r="F42"/>
  <c r="F46"/>
  <c r="D37"/>
  <c r="F19" l="1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16" i="13"/>
  <c r="F7" s="1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<sst xmlns="http://schemas.openxmlformats.org/spreadsheetml/2006/main" count="236" uniqueCount="185">
  <si>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</si>
  <si>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</si>
  <si>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</si>
  <si>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</si>
  <si>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</si>
  <si>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</si>
  <si>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</si>
  <si>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</si>
  <si>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</si>
  <si>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</si>
  <si>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</si>
  <si>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</si>
  <si>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</si>
  <si>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</si>
  <si>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</si>
  <si>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</si>
  <si>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</si>
  <si>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</si>
  <si>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</si>
  <si>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</si>
  <si>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</si>
  <si>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</si>
  <si>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</si>
  <si>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</si>
  <si>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</si>
  <si>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</si>
  <si>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</si>
  <si>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</si>
  <si>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</si>
  <si>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</si>
  <si>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</si>
  <si>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</si>
  <si>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</si>
  <si>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</si>
  <si>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</si>
  <si>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</si>
  <si>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</si>
  <si>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</si>
  <si>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</si>
  <si>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</si>
  <si>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</si>
  <si>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</si>
  <si>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</si>
  <si>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</si>
  <si>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</si>
  <si>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</si>
  <si>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</si>
  <si>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</si>
  <si>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</si>
  <si>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</si>
  <si>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</si>
  <si>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</si>
  <si>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</si>
  <si>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</si>
  <si>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</si>
  <si>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</si>
  <si>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</si>
  <si>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</si>
  <si>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</si>
  <si>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</si>
  <si>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</si>
  <si>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</si>
  <si>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</si>
  <si>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</si>
  <si>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</si>
  <si>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</si>
  <si>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</si>
  <si>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</si>
  <si>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</si>
  <si>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</si>
  <si>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</si>
  <si>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</si>
  <si>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</si>
  <si>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</si>
  <si>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</si>
  <si>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</si>
  <si>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</si>
  <si>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</si>
  <si>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</si>
  <si>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</si>
  <si>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</si>
  <si>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</si>
  <si>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</si>
  <si>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</si>
  <si>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</si>
  <si>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</si>
  <si>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</si>
  <si>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</si>
  <si>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</si>
  <si>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</si>
  <si>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</si>
  <si>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</si>
  <si>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</si>
  <si>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</si>
  <si>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</si>
  <si>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</si>
  <si>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</si>
  <si>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</si>
  <si>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</si>
  <si>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</si>
  <si>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</si>
  <si>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</si>
  <si>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</si>
  <si>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</si>
  <si>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</si>
  <si>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</si>
  <si>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</si>
  <si>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</si>
  <si>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</si>
  <si>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</si>
  <si>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</si>
  <si>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</si>
  <si>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</si>
  <si>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</si>
  <si>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</si>
  <si>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</si>
  <si>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</si>
  <si>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</si>
  <si>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</si>
  <si>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</si>
  <si>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</si>
  <si>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</si>
  <si>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</si>
  <si>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</si>
  <si>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</si>
  <si>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</si>
  <si>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</si>
  <si>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</si>
  <si>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</si>
  <si>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</si>
  <si>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</si>
  <si>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</si>
  <si>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</si>
  <si>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</si>
  <si>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</si>
  <si>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</si>
  <si>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</si>
  <si>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</si>
  <si>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</si>
  <si>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</si>
  <si>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</si>
  <si>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</si>
  <si>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</si>
  <si>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</si>
  <si>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</si>
  <si>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</si>
  <si>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</si>
  <si>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</si>
  <si>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</si>
  <si>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</si>
  <si>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</si>
  <si>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</si>
  <si>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</si>
  <si>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</si>
  <si>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</si>
  <si>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</si>
  <si>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</si>
  <si>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</si>
  <si>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</si>
  <si>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</si>
  <si>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</si>
  <si>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</si>
  <si>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</si>
  <si>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</si>
  <si>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</si>
  <si>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</si>
  <si>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</si>
  <si>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</si>
  <si>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</si>
  <si>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</si>
  <si>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</si>
  <si>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</si>
  <si>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</si>
  <si>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</si>
  <si>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</si>
  <si>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</si>
  <si>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</si>
  <si>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</si>
  <si>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</si>
  <si>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</si>
  <si>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</si>
  <si>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Секретар міської ради</t>
  </si>
  <si>
    <t>Петро БАБИЧ</t>
  </si>
  <si>
    <t>від 01.10.2020 р.</t>
  </si>
  <si>
    <t>1995-83-07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</si>
</sst>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61;&#1086;&#1090;&#1108;&#1083;&#1082;&#1072;%20&#1046;&#1050;&#1043;%202020%2007%2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ИТЛО Д"/>
      <sheetName val="Благоустрій Д"/>
      <sheetName val="освіта культура спорт Д"/>
      <sheetName val="Інженерні мережі Д"/>
      <sheetName val="Програма"/>
    </sheetNames>
    <sheetDataSet>
      <sheetData sheetId="0"/>
      <sheetData sheetId="1"/>
      <sheetData sheetId="2"/>
      <sheetData sheetId="3"/>
      <sheetData sheetId="4">
        <row r="35">
          <cell r="E35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2" zoomScale="60" zoomScaleNormal="100" workbookViewId="0">
      <selection activeCell="J36" sqref="J36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177</v>
      </c>
    </row>
    <row r="3" spans="2:6">
      <c r="F3" s="285" t="s">
        <v>155</v>
      </c>
    </row>
    <row r="4" spans="2:6">
      <c r="D4" s="286" t="s">
        <v>183</v>
      </c>
      <c r="E4" s="286"/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174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268411.35000000003</v>
      </c>
      <c r="E7" s="294">
        <f>E8+E16+E39+E47</f>
        <v>85902.400000000009</v>
      </c>
      <c r="F7" s="294">
        <f>F8+F16+F39+F47</f>
        <v>182508.95</v>
      </c>
    </row>
    <row r="8" spans="2:6" ht="19.5" thickBot="1">
      <c r="B8" s="303" t="s">
        <v>106</v>
      </c>
      <c r="C8" s="305" t="s">
        <v>0</v>
      </c>
      <c r="D8" s="306">
        <f>E8+F8</f>
        <v>20970</v>
      </c>
      <c r="E8" s="304">
        <f>E9+E10+E11+E12+E13+E14+E15</f>
        <v>190</v>
      </c>
      <c r="F8" s="304">
        <f>F9+F10+F11+F12+F13+F14+F15</f>
        <v>20780</v>
      </c>
    </row>
    <row r="9" spans="2:6">
      <c r="B9" s="301" t="s">
        <v>107</v>
      </c>
      <c r="C9" s="307" t="s">
        <v>20</v>
      </c>
      <c r="D9" s="318">
        <f>E9+F9</f>
        <v>8200</v>
      </c>
      <c r="E9" s="312"/>
      <c r="F9" s="298">
        <f>'ЖИТЛО Д'!F5+500</f>
        <v>8200</v>
      </c>
    </row>
    <row r="10" spans="2:6">
      <c r="B10" s="299" t="s">
        <v>108</v>
      </c>
      <c r="C10" s="308" t="s">
        <v>21</v>
      </c>
      <c r="D10" s="319">
        <f t="shared" ref="D10:D52" si="0">E10+F10</f>
        <v>2750</v>
      </c>
      <c r="E10" s="313"/>
      <c r="F10" s="295">
        <f>'ЖИТЛО Д'!F11-550-2100-200</f>
        <v>2750</v>
      </c>
    </row>
    <row r="11" spans="2:6">
      <c r="B11" s="299" t="s">
        <v>109</v>
      </c>
      <c r="C11" s="308" t="s">
        <v>110</v>
      </c>
      <c r="D11" s="319">
        <f t="shared" si="0"/>
        <v>1200</v>
      </c>
      <c r="E11" s="313"/>
      <c r="F11" s="295">
        <f>'ЖИТЛО Д'!F19+100</f>
        <v>1200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Д'!F30+0</f>
        <v>3610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146548.40000000002</v>
      </c>
      <c r="E16" s="292">
        <f>E17+E18+E19+E20+E21+E22+E23+E24+E25+E26+E27+E28+E29+E30+E35+E36+E37</f>
        <v>85712.400000000009</v>
      </c>
      <c r="F16" s="292">
        <f>F17+F18+F19+F20+F21+F22+F23+F24+F25+F26+F27+F28+F29+F30+F35+F36</f>
        <v>60836</v>
      </c>
    </row>
    <row r="17" spans="2:7">
      <c r="B17" s="301" t="s">
        <v>115</v>
      </c>
      <c r="C17" s="307" t="s">
        <v>67</v>
      </c>
      <c r="D17" s="318">
        <f t="shared" si="0"/>
        <v>10771</v>
      </c>
      <c r="E17" s="315"/>
      <c r="F17" s="298">
        <f>'Благоустрій Д'!F4+1000+2300-9600+2500-40</f>
        <v>10771</v>
      </c>
    </row>
    <row r="18" spans="2:7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Д'!F13+200-200+0</f>
        <v>7000</v>
      </c>
    </row>
    <row r="19" spans="2:7">
      <c r="B19" s="299" t="s">
        <v>117</v>
      </c>
      <c r="C19" s="308" t="s">
        <v>47</v>
      </c>
      <c r="D19" s="319">
        <f t="shared" si="0"/>
        <v>2002</v>
      </c>
      <c r="E19" s="316"/>
      <c r="F19" s="295">
        <f>'Благоустрій Д'!F19+1527-1000+475-2000</f>
        <v>2002</v>
      </c>
    </row>
    <row r="20" spans="2:7" ht="37.5" customHeight="1">
      <c r="B20" s="299" t="s">
        <v>118</v>
      </c>
      <c r="C20" s="310" t="s">
        <v>6</v>
      </c>
      <c r="D20" s="319">
        <f t="shared" si="0"/>
        <v>28198</v>
      </c>
      <c r="E20" s="316"/>
      <c r="F20" s="295">
        <f>'Благоустрій Д'!F26+898+0</f>
        <v>28198</v>
      </c>
    </row>
    <row r="21" spans="2:7" ht="34.5" customHeight="1">
      <c r="B21" s="299" t="s">
        <v>119</v>
      </c>
      <c r="C21" s="310" t="s">
        <v>7</v>
      </c>
      <c r="D21" s="319">
        <f t="shared" si="0"/>
        <v>3150</v>
      </c>
      <c r="E21" s="316"/>
      <c r="F21" s="295">
        <f>'Благоустрій Д'!F36-50</f>
        <v>3150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9715</v>
      </c>
      <c r="E23" s="313"/>
      <c r="F23" s="295">
        <f>'Благоустрій Д'!F44+655+60</f>
        <v>9715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179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178</v>
      </c>
      <c r="F32" s="284"/>
      <c r="G32" s="422"/>
    </row>
    <row r="33" spans="2:7" s="349" customFormat="1">
      <c r="B33" s="286"/>
      <c r="C33" s="417"/>
      <c r="D33" s="420"/>
      <c r="E33" s="421"/>
      <c r="F33" s="285"/>
      <c r="G33" s="422"/>
    </row>
    <row r="34" spans="2:7">
      <c r="B34" s="307"/>
      <c r="C34" s="347"/>
      <c r="D34" s="423"/>
      <c r="E34" s="424"/>
      <c r="F34" s="287"/>
    </row>
    <row r="35" spans="2:7">
      <c r="B35" s="301" t="s">
        <v>150</v>
      </c>
      <c r="C35" s="342" t="s">
        <v>16</v>
      </c>
      <c r="D35" s="318">
        <f t="shared" si="0"/>
        <v>80045.8</v>
      </c>
      <c r="E35" s="419">
        <f>'Благоустрій Д'!F55+200+800+6500-200+5000-2500</f>
        <v>80045.8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180</v>
      </c>
      <c r="D37" s="318">
        <f t="shared" si="0"/>
        <v>350</v>
      </c>
      <c r="E37" s="359">
        <f>[1]Програма!$E$35</f>
        <v>350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99592.95</v>
      </c>
      <c r="E39" s="293"/>
      <c r="F39" s="292">
        <f>F40+F41+F42+F43+F44+F45+F46</f>
        <v>99592.95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5476</v>
      </c>
      <c r="E43" s="316"/>
      <c r="F43" s="295">
        <f>6976-1500</f>
        <v>5476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89656.95</v>
      </c>
      <c r="E45" s="316"/>
      <c r="F45" s="295">
        <f>89786.95-1000+700+170</f>
        <v>89656.95</v>
      </c>
    </row>
    <row r="46" spans="2:7" ht="19.5" thickBot="1">
      <c r="B46" s="300" t="s">
        <v>130</v>
      </c>
      <c r="C46" s="309" t="s">
        <v>176</v>
      </c>
      <c r="D46" s="320">
        <f t="shared" si="0"/>
        <v>550</v>
      </c>
      <c r="E46" s="314"/>
      <c r="F46" s="297">
        <f>'освіта культура спорт Д'!F34+350+200</f>
        <v>550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181</v>
      </c>
      <c r="E55" s="284" t="s">
        <v>182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2020-10-02T09:58:31Z</dcterms:modified>
</cp:coreProperties>
</file>