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workbookProtection lockStructure="1"/>
  <bookViews>
    <workbookView xWindow="1080" yWindow="1080" windowWidth="20295" windowHeight="9360" firstSheet="4" activeTab="4"/>
  </bookViews>
  <sheets>
    <sheet name="ЖИТЛО Д" sheetId="8" state="hidden" r:id="rId1"/>
    <sheet name="Благоустрій Д" sheetId="10" state="hidden" r:id="rId2"/>
    <sheet name="освіта культура спорт Д" sheetId="11" state="hidden" r:id="rId3"/>
    <sheet name="Інженерні мережі Д" sheetId="12" state="hidden" r:id="rId4"/>
    <sheet name="Програма" sheetId="13" r:id="rId5"/>
  </sheets>
  <definedNames>
    <definedName name="_xlnm.Print_Area" localSheetId="1">'Благоустрій Д'!$A$1:$F$66</definedName>
    <definedName name="_xlnm.Print_Area" localSheetId="0">'ЖИТЛО Д'!$A$1:$F$41</definedName>
    <definedName name="_xlnm.Print_Area" localSheetId="3">'Інженерні мережі Д'!$A$1:$E$28</definedName>
    <definedName name="_xlnm.Print_Area" localSheetId="2">'освіта культура спорт Д'!$A$1:$F$37</definedName>
    <definedName name="_xlnm.Print_Area" localSheetId="4">Програма!$A$1:$F$66</definedName>
  </definedNames>
  <calcPr calcId="125725"/>
</workbook>
</file>

<file path=xl/calcChain.xml><?xml version="1.0" encoding="utf-8"?>
<calcChain xmlns="http://schemas.openxmlformats.org/spreadsheetml/2006/main">
  <c r="F45" i="13"/>
  <c r="F17"/>
  <c r="F19"/>
  <c r="E35" l="1"/>
  <c r="F49" l="1"/>
  <c r="F41"/>
  <c r="F23"/>
  <c r="F12"/>
  <c r="F10"/>
  <c r="F44" l="1"/>
  <c r="D44" l="1"/>
  <c r="D45"/>
  <c r="F46" l="1"/>
  <c r="F18"/>
  <c r="F43" l="1"/>
  <c r="F20"/>
  <c r="L31" i="11" l="1"/>
  <c r="E21" l="1"/>
  <c r="E25"/>
  <c r="H36" l="1"/>
  <c r="E55" i="10" l="1"/>
  <c r="E13" i="11" l="1"/>
  <c r="F13"/>
  <c r="D13"/>
  <c r="F15" l="1"/>
  <c r="N15"/>
  <c r="H33" l="1"/>
  <c r="E19"/>
  <c r="F33"/>
  <c r="E44" i="10" l="1"/>
  <c r="F44"/>
  <c r="D44"/>
  <c r="D45"/>
  <c r="E47"/>
  <c r="F47"/>
  <c r="D47"/>
  <c r="E45"/>
  <c r="E36"/>
  <c r="D36"/>
  <c r="E42"/>
  <c r="D42"/>
  <c r="E26"/>
  <c r="D26"/>
  <c r="E24"/>
  <c r="D24"/>
  <c r="E20"/>
  <c r="D20"/>
  <c r="E14"/>
  <c r="D14"/>
  <c r="E11"/>
  <c r="D11"/>
  <c r="E9"/>
  <c r="D9"/>
  <c r="E5"/>
  <c r="D5"/>
  <c r="E22" i="8"/>
  <c r="D22"/>
  <c r="E5"/>
  <c r="D5"/>
  <c r="D11"/>
  <c r="E30"/>
  <c r="D30"/>
  <c r="E28"/>
  <c r="D28"/>
  <c r="E19"/>
  <c r="D19"/>
  <c r="E11"/>
  <c r="A21" i="11" l="1"/>
  <c r="B21"/>
  <c r="D19"/>
  <c r="D17"/>
  <c r="D11"/>
  <c r="D7"/>
  <c r="E17" l="1"/>
  <c r="F18"/>
  <c r="F17" s="1"/>
  <c r="H18"/>
  <c r="E11"/>
  <c r="E7"/>
  <c r="H16" l="1"/>
  <c r="F16"/>
  <c r="E53" i="10"/>
  <c r="F29" i="11"/>
  <c r="F23"/>
  <c r="I25" i="10" l="1"/>
  <c r="F32" i="11"/>
  <c r="H27" l="1"/>
  <c r="H26"/>
  <c r="H10" l="1"/>
  <c r="G25"/>
  <c r="I22"/>
  <c r="H24"/>
  <c r="R32"/>
  <c r="H28" l="1"/>
  <c r="I21"/>
  <c r="F12" l="1"/>
  <c r="F11" s="1"/>
  <c r="D53" i="10"/>
  <c r="F18"/>
  <c r="F17" s="1"/>
  <c r="H18"/>
  <c r="E17"/>
  <c r="D17"/>
  <c r="D13" s="1"/>
  <c r="E36" i="8"/>
  <c r="D36"/>
  <c r="F20"/>
  <c r="F21"/>
  <c r="K20"/>
  <c r="K21"/>
  <c r="F19" l="1"/>
  <c r="E19" i="10"/>
  <c r="E13"/>
  <c r="D19"/>
  <c r="F14" i="8"/>
  <c r="F17" l="1"/>
  <c r="F18"/>
  <c r="E34" i="11" l="1"/>
  <c r="F49" i="10"/>
  <c r="F48"/>
  <c r="O35" l="1"/>
  <c r="F35"/>
  <c r="F64" l="1"/>
  <c r="E38" i="13" s="1"/>
  <c r="D38" s="1"/>
  <c r="L63" i="10"/>
  <c r="L64"/>
  <c r="F63"/>
  <c r="E37" i="13" s="1"/>
  <c r="D37" s="1"/>
  <c r="F10" i="11" l="1"/>
  <c r="H43" i="10" l="1"/>
  <c r="I12" i="12" l="1"/>
  <c r="F62" i="10" l="1"/>
  <c r="E28" i="13" l="1"/>
  <c r="D28" s="1"/>
  <c r="J14" i="12" l="1"/>
  <c r="G14"/>
  <c r="F14"/>
  <c r="I14"/>
  <c r="K6"/>
  <c r="K14" s="1"/>
  <c r="E14"/>
  <c r="E10"/>
  <c r="E8"/>
  <c r="E6"/>
  <c r="H8"/>
  <c r="H14" s="1"/>
  <c r="O36" i="11"/>
  <c r="P36"/>
  <c r="Q36"/>
  <c r="J36"/>
  <c r="L36"/>
  <c r="M36"/>
  <c r="V36"/>
  <c r="T36"/>
  <c r="N12"/>
  <c r="N6"/>
  <c r="K36"/>
  <c r="H35"/>
  <c r="H30"/>
  <c r="H29"/>
  <c r="G36"/>
  <c r="G3" s="1"/>
  <c r="H20"/>
  <c r="H23"/>
  <c r="H14"/>
  <c r="H9"/>
  <c r="H8"/>
  <c r="H5"/>
  <c r="R36" l="1"/>
  <c r="U36"/>
  <c r="S36"/>
  <c r="I16" i="12" s="1"/>
  <c r="I36" i="11"/>
  <c r="N36"/>
  <c r="H39" i="8"/>
  <c r="F39"/>
  <c r="G60" i="10"/>
  <c r="L59"/>
  <c r="L65" s="1"/>
  <c r="K58"/>
  <c r="K65" s="1"/>
  <c r="G57"/>
  <c r="M55"/>
  <c r="M56"/>
  <c r="F61"/>
  <c r="E27" i="13" s="1"/>
  <c r="F60" i="10"/>
  <c r="E26" i="13" s="1"/>
  <c r="D26" s="1"/>
  <c r="F59" i="10"/>
  <c r="E29" i="13" s="1"/>
  <c r="D29" s="1"/>
  <c r="F58" i="10"/>
  <c r="E25" i="13" s="1"/>
  <c r="D25" s="1"/>
  <c r="F57" i="10"/>
  <c r="F56"/>
  <c r="E36" i="13" s="1"/>
  <c r="D36" s="1"/>
  <c r="M54" i="10"/>
  <c r="P52"/>
  <c r="P65" s="1"/>
  <c r="N50"/>
  <c r="N49"/>
  <c r="N48"/>
  <c r="O46"/>
  <c r="O41"/>
  <c r="O40"/>
  <c r="O39"/>
  <c r="O38"/>
  <c r="O37"/>
  <c r="O27"/>
  <c r="O28"/>
  <c r="O29"/>
  <c r="O30"/>
  <c r="O31"/>
  <c r="O32"/>
  <c r="O33"/>
  <c r="O34"/>
  <c r="H22"/>
  <c r="H23"/>
  <c r="H21"/>
  <c r="H12"/>
  <c r="I15"/>
  <c r="I16"/>
  <c r="J10"/>
  <c r="I6"/>
  <c r="I7"/>
  <c r="I8"/>
  <c r="I40" i="8"/>
  <c r="I4" s="1"/>
  <c r="J40"/>
  <c r="J4" s="1"/>
  <c r="M40"/>
  <c r="M4" s="1"/>
  <c r="H38"/>
  <c r="G37"/>
  <c r="G40" s="1"/>
  <c r="K35"/>
  <c r="K34"/>
  <c r="K33"/>
  <c r="K32"/>
  <c r="K31"/>
  <c r="K29"/>
  <c r="K27"/>
  <c r="K26"/>
  <c r="K25"/>
  <c r="K24"/>
  <c r="K23"/>
  <c r="K13"/>
  <c r="K14"/>
  <c r="K15"/>
  <c r="K16"/>
  <c r="K17"/>
  <c r="K18"/>
  <c r="K12"/>
  <c r="L40"/>
  <c r="L4" s="1"/>
  <c r="K6"/>
  <c r="K7"/>
  <c r="K8"/>
  <c r="K9"/>
  <c r="K10"/>
  <c r="D13" i="12"/>
  <c r="E13"/>
  <c r="F52" i="13" s="1"/>
  <c r="D52" s="1"/>
  <c r="D11" i="12"/>
  <c r="D9"/>
  <c r="E9"/>
  <c r="F50" i="13" s="1"/>
  <c r="D50" s="1"/>
  <c r="D7" i="12"/>
  <c r="E7"/>
  <c r="D49" i="13" s="1"/>
  <c r="D5" i="12"/>
  <c r="E5"/>
  <c r="F48" i="13" s="1"/>
  <c r="I65" i="10" l="1"/>
  <c r="W36" i="11"/>
  <c r="D27" i="13"/>
  <c r="E24"/>
  <c r="D24" s="1"/>
  <c r="D4" i="12"/>
  <c r="D15" s="1"/>
  <c r="O65" i="10"/>
  <c r="G65"/>
  <c r="H40" i="8"/>
  <c r="H4" s="1"/>
  <c r="K40"/>
  <c r="K4" s="1"/>
  <c r="D48" i="13"/>
  <c r="J65" i="10"/>
  <c r="H65"/>
  <c r="N65"/>
  <c r="M65"/>
  <c r="G4" i="8"/>
  <c r="A22" i="11"/>
  <c r="A23" s="1"/>
  <c r="A24" s="1"/>
  <c r="A25" s="1"/>
  <c r="A26" s="1"/>
  <c r="A27" s="1"/>
  <c r="A28" s="1"/>
  <c r="A29" s="1"/>
  <c r="A30" s="1"/>
  <c r="A31" s="1"/>
  <c r="A32" s="1"/>
  <c r="A9"/>
  <c r="A10" s="1"/>
  <c r="A6"/>
  <c r="N40" i="8" l="1"/>
  <c r="Q65" i="10"/>
  <c r="E51" l="1"/>
  <c r="F34"/>
  <c r="F35" i="11" l="1"/>
  <c r="F31"/>
  <c r="F30"/>
  <c r="F28"/>
  <c r="F27"/>
  <c r="F26"/>
  <c r="F25"/>
  <c r="F24"/>
  <c r="F22"/>
  <c r="F21"/>
  <c r="F14"/>
  <c r="F9"/>
  <c r="F8"/>
  <c r="F6"/>
  <c r="F5"/>
  <c r="E4"/>
  <c r="F52" i="10"/>
  <c r="F51" s="1"/>
  <c r="F50"/>
  <c r="F46"/>
  <c r="F45" s="1"/>
  <c r="F43"/>
  <c r="F42" s="1"/>
  <c r="F41"/>
  <c r="F40"/>
  <c r="F39"/>
  <c r="F38"/>
  <c r="F37"/>
  <c r="F33"/>
  <c r="F32"/>
  <c r="F31"/>
  <c r="F29"/>
  <c r="F28"/>
  <c r="F27"/>
  <c r="F25"/>
  <c r="F24" s="1"/>
  <c r="F16"/>
  <c r="F15"/>
  <c r="F12"/>
  <c r="F11" s="1"/>
  <c r="F10"/>
  <c r="F9" s="1"/>
  <c r="F6"/>
  <c r="F7"/>
  <c r="F36" l="1"/>
  <c r="F14"/>
  <c r="F7" i="11"/>
  <c r="D41" i="13" s="1"/>
  <c r="F13" i="10"/>
  <c r="D18" i="13" s="1"/>
  <c r="F21"/>
  <c r="D21" s="1"/>
  <c r="F34" i="11"/>
  <c r="D46" i="13" s="1"/>
  <c r="D23"/>
  <c r="F42"/>
  <c r="D42" s="1"/>
  <c r="E4" i="10"/>
  <c r="E3" i="11"/>
  <c r="E36" s="1"/>
  <c r="F4"/>
  <c r="F40" i="13" s="1"/>
  <c r="D40" s="1"/>
  <c r="F22"/>
  <c r="D22" s="1"/>
  <c r="E3" i="10" l="1"/>
  <c r="E65" s="1"/>
  <c r="D43" i="13"/>
  <c r="F38" i="8" l="1"/>
  <c r="F37"/>
  <c r="E15" i="13" s="1"/>
  <c r="E8" s="1"/>
  <c r="F35" i="8"/>
  <c r="F34"/>
  <c r="F33"/>
  <c r="F32"/>
  <c r="F31"/>
  <c r="F29"/>
  <c r="F28" s="1"/>
  <c r="F27"/>
  <c r="F26"/>
  <c r="F25"/>
  <c r="F24"/>
  <c r="F23"/>
  <c r="F22" l="1"/>
  <c r="F30"/>
  <c r="D12" i="13"/>
  <c r="F36" i="8"/>
  <c r="F14" i="13"/>
  <c r="D14" s="1"/>
  <c r="F20" i="11"/>
  <c r="F19" s="1"/>
  <c r="D15" i="13"/>
  <c r="D51" i="10"/>
  <c r="D4"/>
  <c r="F13" i="13" l="1"/>
  <c r="D13" s="1"/>
  <c r="F16" i="8"/>
  <c r="F15"/>
  <c r="F13"/>
  <c r="F12"/>
  <c r="F6"/>
  <c r="F7"/>
  <c r="F8"/>
  <c r="F9"/>
  <c r="F10"/>
  <c r="E4"/>
  <c r="F5" l="1"/>
  <c r="F11"/>
  <c r="E40"/>
  <c r="E3" s="1"/>
  <c r="F11" i="13"/>
  <c r="D11" s="1"/>
  <c r="F3" i="11"/>
  <c r="F36" s="1"/>
  <c r="F37" s="1"/>
  <c r="F39" i="13"/>
  <c r="D39" s="1"/>
  <c r="D10"/>
  <c r="D34" i="11"/>
  <c r="B22"/>
  <c r="B23" s="1"/>
  <c r="B24" s="1"/>
  <c r="B25" s="1"/>
  <c r="B26" s="1"/>
  <c r="B27" s="1"/>
  <c r="B28" s="1"/>
  <c r="B29" s="1"/>
  <c r="B30" s="1"/>
  <c r="B31" s="1"/>
  <c r="B32" s="1"/>
  <c r="A38" i="10"/>
  <c r="A39" s="1"/>
  <c r="A40" s="1"/>
  <c r="A41" s="1"/>
  <c r="A28"/>
  <c r="A29" s="1"/>
  <c r="A30" s="1"/>
  <c r="A31" s="1"/>
  <c r="A32" s="1"/>
  <c r="A33" s="1"/>
  <c r="A34" s="1"/>
  <c r="A35" s="1"/>
  <c r="A22"/>
  <c r="A23" s="1"/>
  <c r="A25" s="1"/>
  <c r="A15"/>
  <c r="A16" s="1"/>
  <c r="A6"/>
  <c r="A7" s="1"/>
  <c r="A8" s="1"/>
  <c r="F22"/>
  <c r="F23"/>
  <c r="A52" l="1"/>
  <c r="F9" i="13"/>
  <c r="F4" i="8"/>
  <c r="F40" s="1"/>
  <c r="F3" s="1"/>
  <c r="E12" i="12"/>
  <c r="E11" s="1"/>
  <c r="C11"/>
  <c r="F21" i="10"/>
  <c r="F20" s="1"/>
  <c r="F8"/>
  <c r="F5" s="1"/>
  <c r="D9" i="13" l="1"/>
  <c r="F8"/>
  <c r="D8" s="1"/>
  <c r="F19" i="10"/>
  <c r="D19" i="13" s="1"/>
  <c r="F4" i="10"/>
  <c r="A10"/>
  <c r="A12" s="1"/>
  <c r="E4" i="12"/>
  <c r="F51" i="13"/>
  <c r="D51" s="1"/>
  <c r="D17" l="1"/>
  <c r="F47"/>
  <c r="D47" s="1"/>
  <c r="F30" i="10"/>
  <c r="F26" s="1"/>
  <c r="F55"/>
  <c r="F3" l="1"/>
  <c r="F16" i="13"/>
  <c r="D3" i="10"/>
  <c r="A6" i="8"/>
  <c r="A7" s="1"/>
  <c r="A8" s="1"/>
  <c r="A9" s="1"/>
  <c r="A10" s="1"/>
  <c r="D4"/>
  <c r="D40" s="1"/>
  <c r="D35" i="13" l="1"/>
  <c r="F7"/>
  <c r="D20"/>
  <c r="A13" i="8"/>
  <c r="A14" s="1"/>
  <c r="A15" s="1"/>
  <c r="A16" s="1"/>
  <c r="A17" s="1"/>
  <c r="A18" s="1"/>
  <c r="A20" l="1"/>
  <c r="A21" s="1"/>
  <c r="A23" s="1"/>
  <c r="A24" s="1"/>
  <c r="A25" s="1"/>
  <c r="A26" s="1"/>
  <c r="A27" s="1"/>
  <c r="A32" l="1"/>
  <c r="A33" s="1"/>
  <c r="A34" s="1"/>
  <c r="A35" s="1"/>
  <c r="C13" i="12" l="1"/>
  <c r="C9"/>
  <c r="C7"/>
  <c r="C5"/>
  <c r="D4" i="11"/>
  <c r="D3" s="1"/>
  <c r="D36" s="1"/>
  <c r="B38" i="10"/>
  <c r="B39" s="1"/>
  <c r="B40" s="1"/>
  <c r="B41" s="1"/>
  <c r="B28"/>
  <c r="B29" s="1"/>
  <c r="B30" s="1"/>
  <c r="B31" s="1"/>
  <c r="B32" s="1"/>
  <c r="B33" s="1"/>
  <c r="B34" s="1"/>
  <c r="B35" s="1"/>
  <c r="B22"/>
  <c r="B23" s="1"/>
  <c r="B15"/>
  <c r="B16" s="1"/>
  <c r="B10"/>
  <c r="B6"/>
  <c r="B7" s="1"/>
  <c r="B8" s="1"/>
  <c r="F54" l="1"/>
  <c r="F53" s="1"/>
  <c r="D65"/>
  <c r="C4" i="12"/>
  <c r="C20" l="1"/>
  <c r="E30" i="13"/>
  <c r="E16" s="1"/>
  <c r="F65" i="10"/>
  <c r="B32" i="8"/>
  <c r="B33" s="1"/>
  <c r="B34" s="1"/>
  <c r="B35" s="1"/>
  <c r="D3"/>
  <c r="B24"/>
  <c r="B26" s="1"/>
  <c r="B27" s="1"/>
  <c r="B21"/>
  <c r="B13"/>
  <c r="B14" s="1"/>
  <c r="B15" s="1"/>
  <c r="B16" s="1"/>
  <c r="B17" s="1"/>
  <c r="B18" s="1"/>
  <c r="B7"/>
  <c r="B8" s="1"/>
  <c r="B9" s="1"/>
  <c r="B10" s="1"/>
  <c r="V3" i="11"/>
  <c r="T3"/>
  <c r="S3"/>
  <c r="H3"/>
  <c r="I3"/>
  <c r="N3"/>
  <c r="L3"/>
  <c r="M3"/>
  <c r="J3"/>
  <c r="K3"/>
  <c r="O3"/>
  <c r="W3"/>
  <c r="P3"/>
  <c r="Q3"/>
  <c r="U3"/>
  <c r="R3"/>
  <c r="D30" i="13" l="1"/>
  <c r="E7"/>
  <c r="D16"/>
  <c r="D7" s="1"/>
</calcChain>
</file>

<file path=xl/sharedStrings.xml><?xml version="1.0" encoding="utf-8"?>
<sst xmlns="http://schemas.openxmlformats.org/spreadsheetml/2006/main" count="238" uniqueCount="185">
  <si>
    <t>Житлове господарство</t>
  </si>
  <si>
    <t>Капітальні видатки</t>
  </si>
  <si>
    <t xml:space="preserve">Видатки по програмі </t>
  </si>
  <si>
    <t>Утримання, поточні видатки</t>
  </si>
  <si>
    <t>Реконструкція, капітальний ремонт конструктивних елементів будинків</t>
  </si>
  <si>
    <t>Будівництво, реконструкція, капітальний ремонт тротуарів, доріжок</t>
  </si>
  <si>
    <t>Будівництво, реконструкція, капітальний ремонт внутрішньоквартальних міжбудинкових проіздів, тротуарів</t>
  </si>
  <si>
    <t>Будівництво, реконструкція, капітальний ремонт МЗО внутрішньоквартальних міжбудинкових проїздів, тротуарів</t>
  </si>
  <si>
    <t>Реконструкція, капітальний ремонт дахів, покрівель</t>
  </si>
  <si>
    <t>Капітальний ремонт утеплення фасадів, герметизація швів</t>
  </si>
  <si>
    <t>Капітальний ремонт під'їздів,сходових клітин, вхідних груп</t>
  </si>
  <si>
    <t>Будівництво, реконструкція, капітальний ремонт парків, скверів, зон відпочинку</t>
  </si>
  <si>
    <t xml:space="preserve">Реконструкція, капітальний ремонт конструктивних елементів </t>
  </si>
  <si>
    <t>Капітальний ремонт утеплення фасадів</t>
  </si>
  <si>
    <t>Капітальний ремонт та благоустрій територіі</t>
  </si>
  <si>
    <t>Реконструкція, капітальний ремонт внутрішніх приміщень</t>
  </si>
  <si>
    <t>КП "Бровари - Благоустрій" благоустрій міста</t>
  </si>
  <si>
    <t>КП "Броваритепловодоенергія" поточний ремонт, утримання та технічне обслуговування бюветів та водозабірних колонок</t>
  </si>
  <si>
    <t>Проектування комплексної схеми організації дорожнього руху</t>
  </si>
  <si>
    <t>Придбання та встановлення МАФ, урн та лавок</t>
  </si>
  <si>
    <t>Реконструкція, капітальний ремонт шатрових дахів</t>
  </si>
  <si>
    <t>Капітальний ремонт м'яких покрівель</t>
  </si>
  <si>
    <t>вул.Кобзарська,4</t>
  </si>
  <si>
    <t>вул.Гагаріна,23</t>
  </si>
  <si>
    <t>вул.Короленка,54А</t>
  </si>
  <si>
    <t>вул.Грушевського Михайла,1А</t>
  </si>
  <si>
    <t>вул.Грушевського Михайла,17</t>
  </si>
  <si>
    <t xml:space="preserve">вул. Лагунової Марії, 11             </t>
  </si>
  <si>
    <t>вул. Лагунової Марії,  5</t>
  </si>
  <si>
    <t>вул.Гагаріна,6</t>
  </si>
  <si>
    <t>бульв.Незалежності,3</t>
  </si>
  <si>
    <t>бульв.Незалежності,10</t>
  </si>
  <si>
    <t>вул.Металургів (від бульвару Незалежності до вул.Київська). Коригування</t>
  </si>
  <si>
    <t>вул.Кооперативна</t>
  </si>
  <si>
    <t xml:space="preserve">вул.Ярослава Мудрого (непарна сторона) </t>
  </si>
  <si>
    <t>бульв. Незалежності (від вул.Королека до перехрестя з вул.Петлюри Симона)</t>
  </si>
  <si>
    <t>вул.Лагунової Марії,10,10А</t>
  </si>
  <si>
    <t xml:space="preserve">бульв. Незалежності,9,9А </t>
  </si>
  <si>
    <t>вул. Онікієнка Олега,69А,69Б,71А,73А</t>
  </si>
  <si>
    <t>вул.Героїв УПА,15,15А,15Б</t>
  </si>
  <si>
    <t>бульв. Незалежності,6,6А</t>
  </si>
  <si>
    <t>вул.Лагунової Марії,1,3</t>
  </si>
  <si>
    <t>вул.Олімпійська,7,7А,9А</t>
  </si>
  <si>
    <t>бульв. Незалежності,5</t>
  </si>
  <si>
    <t>вул. Січових Стрільців</t>
  </si>
  <si>
    <t>вул.Дорошенка</t>
  </si>
  <si>
    <t>вул.Шевченка (ділянка від буд.№12 до буд.№14)</t>
  </si>
  <si>
    <t>Будівництво, реконструкція, капітальний ремонт МЗО вулиць</t>
  </si>
  <si>
    <t>Будівництво скверу в районі будинку №4б по вул.Шевченка</t>
  </si>
  <si>
    <t>Будівництво зони відпочинку в районі будинку №10Б по бульв. Незалежності</t>
  </si>
  <si>
    <t>Будівництво зони відпочинку в районі будинку №25 по вул.Петлюри Симона</t>
  </si>
  <si>
    <t>Капітальний ремонт фасад з утепленням дошкільного навчального закладу "Золотий ключик" по вул.Героів УПА,3-А</t>
  </si>
  <si>
    <t>Капітальний ремонт павільйонів ДНЗ "Катюша" б-р Незалежності,15Б м.Бровари Київської області</t>
  </si>
  <si>
    <t>Реконструкція, капітальний ремонт інженерних мереж</t>
  </si>
  <si>
    <t>бульв.Незалежності,2 (1,4,6,7,8,9)</t>
  </si>
  <si>
    <t>вул.Гельсінської групи,7</t>
  </si>
  <si>
    <t>вул.Грушевського Михайла,3Б</t>
  </si>
  <si>
    <t>вул.Лагунової Марії,13А</t>
  </si>
  <si>
    <t>вул.Лагунової Марії,13Б</t>
  </si>
  <si>
    <t>Реконструкція, капітальний ремонт внутрішньобудинкових інженерних мереж</t>
  </si>
  <si>
    <t>СКП "Броварська ритуальна служба" утримання та охорона кладовищ, доставка до моргу та поховання невідових</t>
  </si>
  <si>
    <t>Реконструкція існуючої мережі теплопостачання з виносом з-під плями забудови об'єкту  "Будівництво загальноосвітньої школи І ступеню по вул.Петлюри Симона (Черняховського),17Б в м.Бровари Київської області</t>
  </si>
  <si>
    <t>Реконструкція спортивного комплексу "Світлотехнік" по вул.Броварської сотні (Чкалова),9-А у м.Бровари Київської області</t>
  </si>
  <si>
    <t>Будівництво загальноосвітньої школи І ступеню по вул.Петлюри Симона (Черняховського),17Б в м.Бровари Київської області</t>
  </si>
  <si>
    <t>Продбання, заміна поштових скриньок</t>
  </si>
  <si>
    <t>Профілактична дезінфекція житлових будинків (відповідно до заявок)</t>
  </si>
  <si>
    <t>Вулично - шляхова інфраструктура та благоустрій території</t>
  </si>
  <si>
    <t>Будівництво, реконструкція, капітальний ремонт доріг, вулиць, шляхопроводів</t>
  </si>
  <si>
    <t>Заклади освіти, культури, спорту та соціального призначення</t>
  </si>
  <si>
    <t>Будівництво,реконструкція, капітальний ремонт об''єктів</t>
  </si>
  <si>
    <t>Інженерні мережі та споруди</t>
  </si>
  <si>
    <t>Будівництво, реконструкція, капітальний ремонт мереж та споруд водопостачання та каналізації</t>
  </si>
  <si>
    <t>Будівництво, реконструкція, капітальний ремонт мереж теплопостечання</t>
  </si>
  <si>
    <t>Будівництво, реконструкція, капітальний ремонт мереж електропостачання та інше</t>
  </si>
  <si>
    <t>Будівництво, реконструкція, капітальний ремонт мереж та споруд дощової каналізації</t>
  </si>
  <si>
    <t>Будівництво, реконструкція, капітальний ремонт мереж гагопроводу</t>
  </si>
  <si>
    <t>Будівництво мережі дощової каналізації від вул.Фельдмана до існуючого колектора по вул. Київській в м.Бровари Київської області</t>
  </si>
  <si>
    <t>Реконструкція пішохідного бульвару в районі 34-го мікрорайону від вул.Короленка до бул. Незалежності в м.Бровари Київської області</t>
  </si>
  <si>
    <t>тис.грн.</t>
  </si>
  <si>
    <t>Капітальний ремонт паркану Броварської ЗОШ І-ІІІ ступенів №3</t>
  </si>
  <si>
    <t>Капітальний ремонт павільйонів ДНЗ "Перлинка" м.Бровари Київської області</t>
  </si>
  <si>
    <t>Капітальний ремонт павільйонів ДНЗ "Джерельце" м.Бровари Київської області</t>
  </si>
  <si>
    <t>вул.Залізнична</t>
  </si>
  <si>
    <t>Реконструкція проЇздної частини площі Шевченка в м.Бровари Київської області</t>
  </si>
  <si>
    <t>вул.Київська,300 А</t>
  </si>
  <si>
    <t xml:space="preserve">було </t>
  </si>
  <si>
    <t>стало</t>
  </si>
  <si>
    <t>зміни</t>
  </si>
  <si>
    <t>Будівництво вулиці Симоненка Василя на ділянці вул.Київської до вул.Кобилянської Ольги в м.Бровари Київської області" ІІ черга.</t>
  </si>
  <si>
    <t>Концепція розвитку пасажирського транспорту в місті Бровари</t>
  </si>
  <si>
    <t>Будівництво, реконструкція, капітальний ремонт світлофорних об'єктів</t>
  </si>
  <si>
    <t>Поточний ремонт вхідних груп житлових будинків із забезпеченням безперешкодного доступу людей з обмеженими фізичними можливостями (відповідно до заявок)</t>
  </si>
  <si>
    <t>вул.Київська,310А</t>
  </si>
  <si>
    <t>вул.Київська,304</t>
  </si>
  <si>
    <t>вул. Онікієнка Олега,8</t>
  </si>
  <si>
    <t>Капітальний ремонт переходу між будівлями Броварської ЗОШ І-ІІІ ступенів №3 по вул. Благодатна, 80 в м. Бровари Київської обл.</t>
  </si>
  <si>
    <t>вул.Володимира Великого,10</t>
  </si>
  <si>
    <t>вул.Володимира Великого,10А</t>
  </si>
  <si>
    <t>вул.Петлюри Симона,13</t>
  </si>
  <si>
    <t>вул.Петлюри Симона,17</t>
  </si>
  <si>
    <t>Реконструкція частини приміщень Броварської ЗОШ І-ІІІ №6 по вул.Герцена,3 м.Бровари Київської області</t>
  </si>
  <si>
    <t xml:space="preserve">вул. Лагунової Марії, 19           </t>
  </si>
  <si>
    <t>всього</t>
  </si>
  <si>
    <t>Всього</t>
  </si>
  <si>
    <t>Заходи реалізації програми</t>
  </si>
  <si>
    <t>Всього видатки</t>
  </si>
  <si>
    <t>1.1.</t>
  </si>
  <si>
    <t>1.1.1.</t>
  </si>
  <si>
    <t>1.1.2.</t>
  </si>
  <si>
    <t>1.1.3.</t>
  </si>
  <si>
    <t>Реконструкція,капітальний ремонт внутрішньобудинкових інженерних мереж</t>
  </si>
  <si>
    <t>1.1.4.</t>
  </si>
  <si>
    <t>1.1.5.</t>
  </si>
  <si>
    <t>1.1.6.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</si>
  <si>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</si>
  <si>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</si>
  <si>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</si>
  <si>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</si>
  <si>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</si>
  <si>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</si>
  <si>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</si>
  <si>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</si>
  <si>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1.3.</t>
  </si>
  <si>
    <t>1.3.1.</t>
  </si>
  <si>
    <t>1.3.2.</t>
  </si>
  <si>
    <t>Реконструкція,капітальний ремонт інженерних мереж</t>
  </si>
  <si>
    <t>1.3.3.</t>
  </si>
  <si>
    <t>1.3.4.</t>
  </si>
  <si>
    <t>1.3.5.</t>
  </si>
  <si>
    <t>1.3.6.</t>
  </si>
  <si>
    <t>1.3.7.</t>
  </si>
  <si>
    <t>1.4.</t>
  </si>
  <si>
    <t>1.4.1.</t>
  </si>
  <si>
    <t>1.4.2.</t>
  </si>
  <si>
    <t>Будівництво, реконструкція, капітальний ремонт мереж теплопостачання</t>
  </si>
  <si>
    <t>1.4.3.</t>
  </si>
  <si>
    <t>1.4.4.</t>
  </si>
  <si>
    <t>1.4.5.</t>
  </si>
  <si>
    <t>Будівництво, реконструкція, капітальний ремонт мереж газопроводу</t>
  </si>
  <si>
    <t>Придбання, заміна поштових скриньок</t>
  </si>
  <si>
    <t>Розробка схем організації дорожнього руху громадського транспорту в м.Бровари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</si>
  <si>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інспекцій та контролю Броварської міської ради Київської області)</t>
  </si>
  <si>
    <t xml:space="preserve">Міський голова                      </t>
  </si>
  <si>
    <t>поточні</t>
  </si>
  <si>
    <t>капітальні</t>
  </si>
  <si>
    <t>1.1.7.</t>
  </si>
  <si>
    <t>1.2.8.</t>
  </si>
  <si>
    <t>1.2.9.</t>
  </si>
  <si>
    <t>1.2.11.</t>
  </si>
  <si>
    <t>1.2.13.</t>
  </si>
  <si>
    <t>1.2.14.</t>
  </si>
  <si>
    <t>1.2.15.</t>
  </si>
  <si>
    <t>1.2.16.</t>
  </si>
  <si>
    <t>1.2.17.</t>
  </si>
  <si>
    <t>1.2.18.</t>
  </si>
  <si>
    <t>Улаштування посадкових майданчиків на зупинках міського громадського транспорту</t>
  </si>
  <si>
    <t>Улаштування посадкових майданчиків на зупинках громадського транспорту</t>
  </si>
  <si>
    <t>до рішення Броварської міської ради Київської області</t>
  </si>
  <si>
    <t>Капітальний ремонт мереж зовнішнього освітленнятериторії ЗОШ І-ІІІ ступенів №1 за адресою:м.Бровари вул.Київська,153</t>
  </si>
  <si>
    <t>Кап ремонт мереж зовнішнього освітленнятериторії ЗОШ І-ІІІ ступенів №2 за адресою:м.Бровари вулВолодимира Великого,6</t>
  </si>
  <si>
    <t>Кап ремонт мереж зовнішнього освітленнятериторії ЗОШ І-ІІІ ступенів №9 за адресою:м.Бровари вулГероів небесної Сотні,13</t>
  </si>
  <si>
    <t>1.2.19.</t>
  </si>
  <si>
    <t>вул.Героів УПА, 1,3</t>
  </si>
  <si>
    <t>вул. Гагаріна,16  (водопостаання водовідведення)</t>
  </si>
  <si>
    <t>вул. Гагаріна,23  (водопостаання водовідведення)</t>
  </si>
  <si>
    <t>вул.Петлюри Симона,23Б</t>
  </si>
  <si>
    <t>всього по житловому господарству</t>
  </si>
  <si>
    <t>1.2.12.</t>
  </si>
  <si>
    <t>Капітальний ремонт фасаду МКЦ (заміна вікон - вітражів) бульв Незалежності,4</t>
  </si>
  <si>
    <t>Капітальний ремонт актової зали Броварської спеціалізованої школи І-ІІІ сткпенів №5 БМР Київ обл за адресою: Киів область м.Бровари,вул.Київська,306А</t>
  </si>
  <si>
    <t>Кап ремонт підвалу та горища будівлі Броварської спеціалізованої школи І-ІІІ ступенів №7 по вул.Гагаріна,23а в м.Бровари Київ обл</t>
  </si>
  <si>
    <t>Рекон дошк навч закладу (ясла - садок)комбінованого типу "Зірочка" по вул.Ярослава Мудрого(Кірова),3 в м.Бровари Київ обл</t>
  </si>
  <si>
    <t xml:space="preserve">Кап рем з першого по тех поверхи Броварської спеціалізованої школи І-ІІІ ступенів №7 по вул.Гагаріна,23а в м.Бровари Київ обл </t>
  </si>
  <si>
    <t xml:space="preserve">Капітальний ремонт спортирної зали Броварської ЗОШ І-ІІІ ступенів №9 по вул.Героів Небесної Сотні в м.Бровари Київської області </t>
  </si>
  <si>
    <t>кап рем санузли школа Олійника</t>
  </si>
  <si>
    <t>Капітальний ремонт внутрішніх приміщень Броварського міського культурного центру по б.Незалежності,4 Вільний простір"</t>
  </si>
  <si>
    <t>обсяг фінансування програми тис.грн.</t>
  </si>
  <si>
    <t>Реконструкція частини будівлі, з прибудовою басейну оздоровчого призначення, по вул.Гагаріна,8а м.Бровари Київської області</t>
  </si>
  <si>
    <t>Реконструкція, капітальний ремонт та благоустрій територіі</t>
  </si>
  <si>
    <t>Додаток 1</t>
  </si>
  <si>
    <t>Продовження Додатку 1</t>
  </si>
  <si>
    <t>Ігор САПОЖКО</t>
  </si>
  <si>
    <t>від 22.05.2020 р</t>
  </si>
  <si>
    <t>№ 1879-75-07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</si>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</sst>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000"/>
    <numFmt numFmtId="167" formatCode="0.00000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3">
    <xf numFmtId="0" fontId="0" fillId="0" borderId="0" xfId="0"/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1" fillId="0" borderId="1" xfId="0" applyFont="1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3" fillId="2" borderId="1" xfId="0" applyFont="1" applyFill="1" applyBorder="1"/>
    <xf numFmtId="0" fontId="4" fillId="0" borderId="1" xfId="0" applyFont="1" applyBorder="1"/>
    <xf numFmtId="0" fontId="6" fillId="0" borderId="2" xfId="0" applyFont="1" applyFill="1" applyBorder="1" applyAlignment="1">
      <alignment vertical="top" wrapText="1"/>
    </xf>
    <xf numFmtId="0" fontId="5" fillId="0" borderId="0" xfId="0" applyFont="1"/>
    <xf numFmtId="0" fontId="7" fillId="0" borderId="1" xfId="0" applyFont="1" applyBorder="1"/>
    <xf numFmtId="2" fontId="7" fillId="0" borderId="1" xfId="0" applyNumberFormat="1" applyFont="1" applyBorder="1"/>
    <xf numFmtId="0" fontId="7" fillId="0" borderId="1" xfId="0" applyFont="1" applyFill="1" applyBorder="1"/>
    <xf numFmtId="2" fontId="7" fillId="0" borderId="1" xfId="0" applyNumberFormat="1" applyFont="1" applyFill="1" applyBorder="1"/>
    <xf numFmtId="0" fontId="8" fillId="0" borderId="2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8" fillId="0" borderId="2" xfId="0" applyFont="1" applyFill="1" applyBorder="1"/>
    <xf numFmtId="0" fontId="8" fillId="0" borderId="2" xfId="0" applyFont="1" applyFill="1" applyBorder="1" applyAlignment="1">
      <alignment wrapText="1"/>
    </xf>
    <xf numFmtId="0" fontId="8" fillId="0" borderId="3" xfId="0" applyFont="1" applyFill="1" applyBorder="1"/>
    <xf numFmtId="0" fontId="8" fillId="0" borderId="4" xfId="0" applyFont="1" applyFill="1" applyBorder="1" applyAlignment="1">
      <alignment vertical="top" wrapText="1"/>
    </xf>
    <xf numFmtId="0" fontId="8" fillId="0" borderId="4" xfId="0" applyFont="1" applyFill="1" applyBorder="1"/>
    <xf numFmtId="0" fontId="8" fillId="0" borderId="4" xfId="0" applyFont="1" applyFill="1" applyBorder="1" applyAlignment="1">
      <alignment wrapText="1"/>
    </xf>
    <xf numFmtId="0" fontId="5" fillId="3" borderId="1" xfId="0" applyFont="1" applyFill="1" applyBorder="1"/>
    <xf numFmtId="0" fontId="2" fillId="0" borderId="1" xfId="0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6" borderId="1" xfId="0" applyFill="1" applyBorder="1"/>
    <xf numFmtId="0" fontId="4" fillId="6" borderId="1" xfId="0" applyFont="1" applyFill="1" applyBorder="1"/>
    <xf numFmtId="2" fontId="9" fillId="6" borderId="1" xfId="0" applyNumberFormat="1" applyFont="1" applyFill="1" applyBorder="1"/>
    <xf numFmtId="0" fontId="0" fillId="6" borderId="0" xfId="0" applyFill="1"/>
    <xf numFmtId="0" fontId="5" fillId="6" borderId="1" xfId="0" applyFont="1" applyFill="1" applyBorder="1"/>
    <xf numFmtId="0" fontId="5" fillId="6" borderId="0" xfId="0" applyFont="1" applyFill="1"/>
    <xf numFmtId="0" fontId="0" fillId="7" borderId="1" xfId="0" applyFill="1" applyBorder="1"/>
    <xf numFmtId="2" fontId="0" fillId="0" borderId="0" xfId="0" applyNumberFormat="1"/>
    <xf numFmtId="0" fontId="2" fillId="6" borderId="1" xfId="0" applyFont="1" applyFill="1" applyBorder="1"/>
    <xf numFmtId="0" fontId="4" fillId="3" borderId="1" xfId="0" applyFont="1" applyFill="1" applyBorder="1"/>
    <xf numFmtId="2" fontId="9" fillId="3" borderId="1" xfId="0" applyNumberFormat="1" applyFont="1" applyFill="1" applyBorder="1"/>
    <xf numFmtId="0" fontId="5" fillId="3" borderId="0" xfId="0" applyFont="1" applyFill="1"/>
    <xf numFmtId="0" fontId="0" fillId="0" borderId="1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2" fillId="0" borderId="0" xfId="0" applyFont="1" applyBorder="1"/>
    <xf numFmtId="2" fontId="7" fillId="0" borderId="0" xfId="0" applyNumberFormat="1" applyFont="1" applyFill="1" applyBorder="1"/>
    <xf numFmtId="4" fontId="7" fillId="0" borderId="1" xfId="0" applyNumberFormat="1" applyFont="1" applyFill="1" applyBorder="1"/>
    <xf numFmtId="0" fontId="15" fillId="0" borderId="1" xfId="0" applyFont="1" applyFill="1" applyBorder="1"/>
    <xf numFmtId="0" fontId="15" fillId="0" borderId="0" xfId="0" applyFont="1"/>
    <xf numFmtId="4" fontId="9" fillId="0" borderId="1" xfId="0" applyNumberFormat="1" applyFont="1" applyBorder="1"/>
    <xf numFmtId="0" fontId="0" fillId="6" borderId="1" xfId="0" applyFill="1" applyBorder="1" applyAlignment="1">
      <alignment horizontal="right"/>
    </xf>
    <xf numFmtId="2" fontId="0" fillId="0" borderId="1" xfId="0" applyNumberFormat="1" applyFill="1" applyBorder="1"/>
    <xf numFmtId="0" fontId="19" fillId="0" borderId="1" xfId="0" applyFont="1" applyBorder="1"/>
    <xf numFmtId="2" fontId="21" fillId="0" borderId="1" xfId="0" applyNumberFormat="1" applyFont="1" applyBorder="1"/>
    <xf numFmtId="0" fontId="19" fillId="0" borderId="0" xfId="0" applyFont="1"/>
    <xf numFmtId="0" fontId="8" fillId="4" borderId="2" xfId="0" applyFont="1" applyFill="1" applyBorder="1" applyAlignment="1">
      <alignment wrapText="1"/>
    </xf>
    <xf numFmtId="0" fontId="21" fillId="0" borderId="1" xfId="0" applyFont="1" applyBorder="1"/>
    <xf numFmtId="0" fontId="21" fillId="0" borderId="0" xfId="0" applyFont="1"/>
    <xf numFmtId="2" fontId="16" fillId="0" borderId="1" xfId="0" applyNumberFormat="1" applyFont="1" applyBorder="1"/>
    <xf numFmtId="0" fontId="7" fillId="0" borderId="0" xfId="0" applyFont="1"/>
    <xf numFmtId="0" fontId="5" fillId="8" borderId="1" xfId="0" applyFont="1" applyFill="1" applyBorder="1"/>
    <xf numFmtId="0" fontId="5" fillId="8" borderId="0" xfId="0" applyFont="1" applyFill="1"/>
    <xf numFmtId="0" fontId="10" fillId="8" borderId="1" xfId="0" applyFont="1" applyFill="1" applyBorder="1"/>
    <xf numFmtId="0" fontId="10" fillId="8" borderId="0" xfId="0" applyFont="1" applyFill="1"/>
    <xf numFmtId="0" fontId="12" fillId="0" borderId="0" xfId="0" applyFont="1" applyFill="1"/>
    <xf numFmtId="0" fontId="17" fillId="0" borderId="0" xfId="0" applyFont="1" applyFill="1"/>
    <xf numFmtId="2" fontId="18" fillId="0" borderId="1" xfId="0" applyNumberFormat="1" applyFont="1" applyFill="1" applyBorder="1"/>
    <xf numFmtId="0" fontId="7" fillId="0" borderId="5" xfId="0" applyFont="1" applyBorder="1" applyAlignment="1">
      <alignment horizontal="center"/>
    </xf>
    <xf numFmtId="2" fontId="18" fillId="0" borderId="1" xfId="0" applyNumberFormat="1" applyFont="1" applyBorder="1"/>
    <xf numFmtId="2" fontId="19" fillId="0" borderId="1" xfId="0" applyNumberFormat="1" applyFont="1" applyBorder="1"/>
    <xf numFmtId="2" fontId="24" fillId="6" borderId="1" xfId="0" applyNumberFormat="1" applyFont="1" applyFill="1" applyBorder="1"/>
    <xf numFmtId="2" fontId="23" fillId="0" borderId="0" xfId="0" applyNumberFormat="1" applyFont="1"/>
    <xf numFmtId="0" fontId="17" fillId="7" borderId="1" xfId="0" applyFont="1" applyFill="1" applyBorder="1"/>
    <xf numFmtId="2" fontId="17" fillId="0" borderId="0" xfId="0" applyNumberFormat="1" applyFont="1" applyFill="1"/>
    <xf numFmtId="0" fontId="17" fillId="0" borderId="1" xfId="0" applyFont="1" applyBorder="1"/>
    <xf numFmtId="0" fontId="18" fillId="0" borderId="1" xfId="0" applyFont="1" applyBorder="1"/>
    <xf numFmtId="0" fontId="17" fillId="0" borderId="0" xfId="0" applyFont="1"/>
    <xf numFmtId="0" fontId="17" fillId="5" borderId="1" xfId="0" applyFont="1" applyFill="1" applyBorder="1"/>
    <xf numFmtId="0" fontId="8" fillId="5" borderId="2" xfId="0" applyFont="1" applyFill="1" applyBorder="1" applyAlignment="1">
      <alignment wrapText="1"/>
    </xf>
    <xf numFmtId="0" fontId="17" fillId="5" borderId="0" xfId="0" applyFont="1" applyFill="1"/>
    <xf numFmtId="0" fontId="0" fillId="5" borderId="1" xfId="0" applyFill="1" applyBorder="1"/>
    <xf numFmtId="0" fontId="2" fillId="5" borderId="2" xfId="0" applyFont="1" applyFill="1" applyBorder="1"/>
    <xf numFmtId="2" fontId="24" fillId="5" borderId="1" xfId="0" applyNumberFormat="1" applyFont="1" applyFill="1" applyBorder="1"/>
    <xf numFmtId="0" fontId="0" fillId="5" borderId="0" xfId="0" applyFill="1"/>
    <xf numFmtId="0" fontId="5" fillId="5" borderId="1" xfId="0" applyFont="1" applyFill="1" applyBorder="1"/>
    <xf numFmtId="0" fontId="4" fillId="5" borderId="2" xfId="0" applyFont="1" applyFill="1" applyBorder="1"/>
    <xf numFmtId="0" fontId="5" fillId="5" borderId="0" xfId="0" applyFont="1" applyFill="1"/>
    <xf numFmtId="1" fontId="1" fillId="0" borderId="1" xfId="0" applyNumberFormat="1" applyFont="1" applyBorder="1"/>
    <xf numFmtId="2" fontId="24" fillId="8" borderId="1" xfId="0" applyNumberFormat="1" applyFont="1" applyFill="1" applyBorder="1"/>
    <xf numFmtId="2" fontId="16" fillId="0" borderId="1" xfId="0" applyNumberFormat="1" applyFont="1" applyFill="1" applyBorder="1"/>
    <xf numFmtId="2" fontId="15" fillId="0" borderId="1" xfId="0" applyNumberFormat="1" applyFont="1" applyFill="1" applyBorder="1"/>
    <xf numFmtId="0" fontId="0" fillId="0" borderId="2" xfId="0" applyBorder="1"/>
    <xf numFmtId="0" fontId="1" fillId="0" borderId="2" xfId="0" applyFont="1" applyBorder="1"/>
    <xf numFmtId="0" fontId="3" fillId="2" borderId="2" xfId="0" applyFont="1" applyFill="1" applyBorder="1"/>
    <xf numFmtId="2" fontId="21" fillId="0" borderId="2" xfId="0" applyNumberFormat="1" applyFont="1" applyBorder="1"/>
    <xf numFmtId="2" fontId="19" fillId="0" borderId="2" xfId="0" applyNumberFormat="1" applyFont="1" applyBorder="1"/>
    <xf numFmtId="2" fontId="0" fillId="0" borderId="9" xfId="0" applyNumberFormat="1" applyBorder="1"/>
    <xf numFmtId="2" fontId="0" fillId="0" borderId="7" xfId="0" applyNumberFormat="1" applyBorder="1"/>
    <xf numFmtId="2" fontId="0" fillId="0" borderId="10" xfId="0" applyNumberFormat="1" applyBorder="1"/>
    <xf numFmtId="0" fontId="7" fillId="5" borderId="1" xfId="0" applyFont="1" applyFill="1" applyBorder="1"/>
    <xf numFmtId="0" fontId="18" fillId="5" borderId="1" xfId="0" applyFont="1" applyFill="1" applyBorder="1"/>
    <xf numFmtId="0" fontId="9" fillId="6" borderId="1" xfId="0" applyFont="1" applyFill="1" applyBorder="1"/>
    <xf numFmtId="0" fontId="9" fillId="5" borderId="1" xfId="0" applyFont="1" applyFill="1" applyBorder="1"/>
    <xf numFmtId="0" fontId="16" fillId="0" borderId="1" xfId="0" applyFont="1" applyBorder="1"/>
    <xf numFmtId="0" fontId="2" fillId="0" borderId="2" xfId="0" applyFont="1" applyBorder="1"/>
    <xf numFmtId="0" fontId="3" fillId="3" borderId="2" xfId="0" applyFont="1" applyFill="1" applyBorder="1"/>
    <xf numFmtId="2" fontId="24" fillId="6" borderId="12" xfId="0" applyNumberFormat="1" applyFont="1" applyFill="1" applyBorder="1"/>
    <xf numFmtId="0" fontId="7" fillId="6" borderId="12" xfId="0" applyFont="1" applyFill="1" applyBorder="1"/>
    <xf numFmtId="0" fontId="0" fillId="0" borderId="13" xfId="0" applyBorder="1"/>
    <xf numFmtId="0" fontId="0" fillId="0" borderId="14" xfId="0" applyBorder="1"/>
    <xf numFmtId="2" fontId="18" fillId="3" borderId="16" xfId="0" applyNumberFormat="1" applyFont="1" applyFill="1" applyBorder="1"/>
    <xf numFmtId="2" fontId="18" fillId="3" borderId="17" xfId="0" applyNumberFormat="1" applyFont="1" applyFill="1" applyBorder="1"/>
    <xf numFmtId="0" fontId="0" fillId="0" borderId="34" xfId="0" applyBorder="1"/>
    <xf numFmtId="0" fontId="7" fillId="0" borderId="21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2" xfId="0" applyFont="1" applyBorder="1"/>
    <xf numFmtId="0" fontId="7" fillId="0" borderId="26" xfId="0" applyFont="1" applyBorder="1"/>
    <xf numFmtId="0" fontId="7" fillId="0" borderId="9" xfId="0" applyFont="1" applyBorder="1"/>
    <xf numFmtId="0" fontId="7" fillId="0" borderId="10" xfId="0" applyFont="1" applyBorder="1"/>
    <xf numFmtId="0" fontId="7" fillId="6" borderId="4" xfId="0" applyFont="1" applyFill="1" applyBorder="1"/>
    <xf numFmtId="0" fontId="7" fillId="5" borderId="2" xfId="0" applyFont="1" applyFill="1" applyBorder="1"/>
    <xf numFmtId="0" fontId="7" fillId="0" borderId="2" xfId="0" applyFont="1" applyBorder="1"/>
    <xf numFmtId="0" fontId="18" fillId="0" borderId="2" xfId="0" applyFont="1" applyBorder="1"/>
    <xf numFmtId="0" fontId="18" fillId="5" borderId="2" xfId="0" applyFont="1" applyFill="1" applyBorder="1"/>
    <xf numFmtId="2" fontId="18" fillId="0" borderId="2" xfId="0" applyNumberFormat="1" applyFont="1" applyBorder="1"/>
    <xf numFmtId="0" fontId="9" fillId="6" borderId="2" xfId="0" applyFont="1" applyFill="1" applyBorder="1"/>
    <xf numFmtId="0" fontId="9" fillId="5" borderId="2" xfId="0" applyFont="1" applyFill="1" applyBorder="1"/>
    <xf numFmtId="0" fontId="16" fillId="0" borderId="2" xfId="0" applyFont="1" applyBorder="1"/>
    <xf numFmtId="0" fontId="7" fillId="6" borderId="27" xfId="0" applyFont="1" applyFill="1" applyBorder="1"/>
    <xf numFmtId="0" fontId="0" fillId="6" borderId="28" xfId="0" applyFill="1" applyBorder="1"/>
    <xf numFmtId="0" fontId="7" fillId="5" borderId="29" xfId="0" applyFont="1" applyFill="1" applyBorder="1"/>
    <xf numFmtId="0" fontId="0" fillId="5" borderId="30" xfId="0" applyFill="1" applyBorder="1"/>
    <xf numFmtId="0" fontId="7" fillId="0" borderId="29" xfId="0" applyFont="1" applyBorder="1"/>
    <xf numFmtId="0" fontId="0" fillId="0" borderId="30" xfId="0" applyBorder="1"/>
    <xf numFmtId="0" fontId="18" fillId="0" borderId="29" xfId="0" applyFont="1" applyBorder="1"/>
    <xf numFmtId="0" fontId="17" fillId="0" borderId="30" xfId="0" applyFont="1" applyBorder="1"/>
    <xf numFmtId="0" fontId="18" fillId="5" borderId="29" xfId="0" applyFont="1" applyFill="1" applyBorder="1"/>
    <xf numFmtId="0" fontId="17" fillId="5" borderId="30" xfId="0" applyFont="1" applyFill="1" applyBorder="1"/>
    <xf numFmtId="0" fontId="9" fillId="6" borderId="29" xfId="0" applyFont="1" applyFill="1" applyBorder="1"/>
    <xf numFmtId="0" fontId="5" fillId="6" borderId="30" xfId="0" applyFont="1" applyFill="1" applyBorder="1"/>
    <xf numFmtId="0" fontId="9" fillId="5" borderId="29" xfId="0" applyFont="1" applyFill="1" applyBorder="1"/>
    <xf numFmtId="0" fontId="5" fillId="5" borderId="30" xfId="0" applyFont="1" applyFill="1" applyBorder="1"/>
    <xf numFmtId="0" fontId="16" fillId="0" borderId="29" xfId="0" applyFont="1" applyBorder="1"/>
    <xf numFmtId="0" fontId="15" fillId="0" borderId="30" xfId="0" applyFont="1" applyBorder="1"/>
    <xf numFmtId="2" fontId="18" fillId="3" borderId="37" xfId="0" applyNumberFormat="1" applyFont="1" applyFill="1" applyBorder="1"/>
    <xf numFmtId="2" fontId="24" fillId="5" borderId="2" xfId="0" applyNumberFormat="1" applyFont="1" applyFill="1" applyBorder="1"/>
    <xf numFmtId="2" fontId="7" fillId="0" borderId="2" xfId="0" applyNumberFormat="1" applyFont="1" applyBorder="1"/>
    <xf numFmtId="0" fontId="7" fillId="0" borderId="20" xfId="0" applyFont="1" applyBorder="1"/>
    <xf numFmtId="2" fontId="18" fillId="0" borderId="29" xfId="0" applyNumberFormat="1" applyFont="1" applyBorder="1"/>
    <xf numFmtId="0" fontId="7" fillId="0" borderId="31" xfId="0" applyFont="1" applyBorder="1"/>
    <xf numFmtId="0" fontId="7" fillId="0" borderId="8" xfId="0" applyFont="1" applyBorder="1"/>
    <xf numFmtId="0" fontId="7" fillId="0" borderId="5" xfId="0" applyFont="1" applyBorder="1"/>
    <xf numFmtId="0" fontId="0" fillId="0" borderId="32" xfId="0" applyBorder="1"/>
    <xf numFmtId="2" fontId="19" fillId="0" borderId="14" xfId="0" applyNumberFormat="1" applyFont="1" applyBorder="1"/>
    <xf numFmtId="2" fontId="19" fillId="0" borderId="21" xfId="0" applyNumberFormat="1" applyFont="1" applyBorder="1"/>
    <xf numFmtId="0" fontId="7" fillId="0" borderId="35" xfId="0" applyFont="1" applyBorder="1"/>
    <xf numFmtId="2" fontId="7" fillId="0" borderId="9" xfId="0" applyNumberFormat="1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6" xfId="0" applyFont="1" applyBorder="1"/>
    <xf numFmtId="0" fontId="5" fillId="0" borderId="26" xfId="0" applyFont="1" applyBorder="1"/>
    <xf numFmtId="2" fontId="0" fillId="0" borderId="23" xfId="0" applyNumberFormat="1" applyBorder="1"/>
    <xf numFmtId="2" fontId="19" fillId="0" borderId="34" xfId="0" applyNumberFormat="1" applyFont="1" applyBorder="1"/>
    <xf numFmtId="2" fontId="19" fillId="0" borderId="26" xfId="0" applyNumberFormat="1" applyFont="1" applyBorder="1"/>
    <xf numFmtId="2" fontId="0" fillId="0" borderId="35" xfId="0" applyNumberFormat="1" applyBorder="1"/>
    <xf numFmtId="2" fontId="0" fillId="0" borderId="36" xfId="0" applyNumberFormat="1" applyBorder="1"/>
    <xf numFmtId="0" fontId="2" fillId="0" borderId="2" xfId="0" applyFont="1" applyBorder="1" applyAlignment="1">
      <alignment wrapText="1"/>
    </xf>
    <xf numFmtId="0" fontId="7" fillId="0" borderId="43" xfId="0" applyFont="1" applyBorder="1"/>
    <xf numFmtId="2" fontId="7" fillId="0" borderId="36" xfId="0" applyNumberFormat="1" applyFont="1" applyBorder="1"/>
    <xf numFmtId="0" fontId="17" fillId="0" borderId="1" xfId="0" applyFont="1" applyFill="1" applyBorder="1"/>
    <xf numFmtId="2" fontId="17" fillId="0" borderId="1" xfId="0" applyNumberFormat="1" applyFont="1" applyFill="1" applyBorder="1"/>
    <xf numFmtId="0" fontId="5" fillId="3" borderId="29" xfId="0" applyFont="1" applyFill="1" applyBorder="1"/>
    <xf numFmtId="0" fontId="5" fillId="8" borderId="29" xfId="0" applyFont="1" applyFill="1" applyBorder="1"/>
    <xf numFmtId="2" fontId="24" fillId="8" borderId="30" xfId="0" applyNumberFormat="1" applyFont="1" applyFill="1" applyBorder="1"/>
    <xf numFmtId="0" fontId="0" fillId="0" borderId="29" xfId="0" applyFill="1" applyBorder="1"/>
    <xf numFmtId="2" fontId="0" fillId="0" borderId="30" xfId="0" applyNumberFormat="1" applyFill="1" applyBorder="1"/>
    <xf numFmtId="2" fontId="15" fillId="0" borderId="30" xfId="0" applyNumberFormat="1" applyFont="1" applyFill="1" applyBorder="1"/>
    <xf numFmtId="0" fontId="10" fillId="8" borderId="29" xfId="0" applyFont="1" applyFill="1" applyBorder="1"/>
    <xf numFmtId="0" fontId="0" fillId="0" borderId="16" xfId="0" applyFill="1" applyBorder="1"/>
    <xf numFmtId="0" fontId="0" fillId="0" borderId="17" xfId="0" applyFill="1" applyBorder="1"/>
    <xf numFmtId="0" fontId="1" fillId="0" borderId="45" xfId="0" applyFont="1" applyBorder="1"/>
    <xf numFmtId="0" fontId="7" fillId="0" borderId="46" xfId="0" applyFont="1" applyBorder="1"/>
    <xf numFmtId="0" fontId="3" fillId="2" borderId="10" xfId="0" applyFont="1" applyFill="1" applyBorder="1"/>
    <xf numFmtId="0" fontId="18" fillId="0" borderId="10" xfId="0" applyFont="1" applyFill="1" applyBorder="1"/>
    <xf numFmtId="2" fontId="15" fillId="0" borderId="2" xfId="0" applyNumberFormat="1" applyFont="1" applyFill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8" borderId="30" xfId="0" applyFont="1" applyFill="1" applyBorder="1"/>
    <xf numFmtId="0" fontId="0" fillId="0" borderId="30" xfId="0" applyFill="1" applyBorder="1"/>
    <xf numFmtId="0" fontId="10" fillId="8" borderId="30" xfId="0" applyFont="1" applyFill="1" applyBorder="1"/>
    <xf numFmtId="0" fontId="17" fillId="0" borderId="29" xfId="0" applyFont="1" applyFill="1" applyBorder="1"/>
    <xf numFmtId="0" fontId="17" fillId="0" borderId="30" xfId="0" applyFont="1" applyFill="1" applyBorder="1"/>
    <xf numFmtId="0" fontId="12" fillId="0" borderId="16" xfId="0" applyFont="1" applyFill="1" applyBorder="1"/>
    <xf numFmtId="0" fontId="12" fillId="0" borderId="17" xfId="0" applyFont="1" applyFill="1" applyBorder="1"/>
    <xf numFmtId="0" fontId="12" fillId="0" borderId="18" xfId="0" applyFont="1" applyFill="1" applyBorder="1"/>
    <xf numFmtId="0" fontId="15" fillId="0" borderId="29" xfId="0" applyFont="1" applyFill="1" applyBorder="1"/>
    <xf numFmtId="0" fontId="15" fillId="0" borderId="30" xfId="0" applyFont="1" applyFill="1" applyBorder="1"/>
    <xf numFmtId="0" fontId="15" fillId="0" borderId="0" xfId="0" applyFont="1" applyFill="1"/>
    <xf numFmtId="2" fontId="17" fillId="0" borderId="2" xfId="0" applyNumberFormat="1" applyFont="1" applyFill="1" applyBorder="1"/>
    <xf numFmtId="0" fontId="0" fillId="0" borderId="39" xfId="0" applyFill="1" applyBorder="1"/>
    <xf numFmtId="0" fontId="0" fillId="0" borderId="38" xfId="0" applyFill="1" applyBorder="1"/>
    <xf numFmtId="0" fontId="2" fillId="0" borderId="4" xfId="0" applyFont="1" applyBorder="1"/>
    <xf numFmtId="2" fontId="17" fillId="0" borderId="0" xfId="0" applyNumberFormat="1" applyFont="1" applyFill="1" applyBorder="1"/>
    <xf numFmtId="2" fontId="7" fillId="0" borderId="8" xfId="0" applyNumberFormat="1" applyFont="1" applyFill="1" applyBorder="1"/>
    <xf numFmtId="0" fontId="3" fillId="3" borderId="4" xfId="0" applyFont="1" applyFill="1" applyBorder="1"/>
    <xf numFmtId="0" fontId="4" fillId="8" borderId="2" xfId="0" applyFont="1" applyFill="1" applyBorder="1"/>
    <xf numFmtId="0" fontId="14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wrapText="1"/>
    </xf>
    <xf numFmtId="0" fontId="11" fillId="8" borderId="2" xfId="0" applyFont="1" applyFill="1" applyBorder="1"/>
    <xf numFmtId="0" fontId="14" fillId="0" borderId="2" xfId="0" applyFont="1" applyFill="1" applyBorder="1"/>
    <xf numFmtId="0" fontId="25" fillId="0" borderId="2" xfId="0" applyFont="1" applyFill="1" applyBorder="1"/>
    <xf numFmtId="0" fontId="2" fillId="0" borderId="2" xfId="0" applyFont="1" applyFill="1" applyBorder="1"/>
    <xf numFmtId="0" fontId="14" fillId="0" borderId="37" xfId="0" applyFont="1" applyFill="1" applyBorder="1" applyAlignment="1">
      <alignment wrapText="1"/>
    </xf>
    <xf numFmtId="0" fontId="14" fillId="0" borderId="33" xfId="0" applyFont="1" applyFill="1" applyBorder="1" applyAlignment="1">
      <alignment wrapText="1"/>
    </xf>
    <xf numFmtId="0" fontId="5" fillId="8" borderId="6" xfId="0" applyFont="1" applyFill="1" applyBorder="1"/>
    <xf numFmtId="0" fontId="0" fillId="0" borderId="6" xfId="0" applyFill="1" applyBorder="1"/>
    <xf numFmtId="0" fontId="10" fillId="8" borderId="6" xfId="0" applyFont="1" applyFill="1" applyBorder="1"/>
    <xf numFmtId="0" fontId="15" fillId="0" borderId="6" xfId="0" applyFont="1" applyFill="1" applyBorder="1"/>
    <xf numFmtId="0" fontId="17" fillId="0" borderId="6" xfId="0" applyFont="1" applyFill="1" applyBorder="1"/>
    <xf numFmtId="2" fontId="24" fillId="3" borderId="13" xfId="0" applyNumberFormat="1" applyFont="1" applyFill="1" applyBorder="1"/>
    <xf numFmtId="2" fontId="24" fillId="3" borderId="14" xfId="0" applyNumberFormat="1" applyFont="1" applyFill="1" applyBorder="1"/>
    <xf numFmtId="2" fontId="24" fillId="3" borderId="15" xfId="0" applyNumberFormat="1" applyFont="1" applyFill="1" applyBorder="1"/>
    <xf numFmtId="2" fontId="24" fillId="8" borderId="29" xfId="0" applyNumberFormat="1" applyFont="1" applyFill="1" applyBorder="1"/>
    <xf numFmtId="2" fontId="18" fillId="0" borderId="29" xfId="0" applyNumberFormat="1" applyFont="1" applyFill="1" applyBorder="1"/>
    <xf numFmtId="2" fontId="16" fillId="0" borderId="29" xfId="0" applyNumberFormat="1" applyFont="1" applyFill="1" applyBorder="1"/>
    <xf numFmtId="2" fontId="18" fillId="0" borderId="31" xfId="0" applyNumberFormat="1" applyFont="1" applyFill="1" applyBorder="1"/>
    <xf numFmtId="2" fontId="0" fillId="0" borderId="32" xfId="0" applyNumberFormat="1" applyFill="1" applyBorder="1"/>
    <xf numFmtId="2" fontId="18" fillId="0" borderId="9" xfId="0" applyNumberFormat="1" applyFont="1" applyFill="1" applyBorder="1"/>
    <xf numFmtId="2" fontId="18" fillId="0" borderId="10" xfId="0" applyNumberFormat="1" applyFont="1" applyFill="1" applyBorder="1"/>
    <xf numFmtId="2" fontId="17" fillId="0" borderId="6" xfId="0" applyNumberFormat="1" applyFont="1" applyFill="1" applyBorder="1"/>
    <xf numFmtId="2" fontId="18" fillId="0" borderId="35" xfId="0" applyNumberFormat="1" applyFont="1" applyFill="1" applyBorder="1"/>
    <xf numFmtId="0" fontId="12" fillId="0" borderId="43" xfId="0" applyFont="1" applyFill="1" applyBorder="1"/>
    <xf numFmtId="2" fontId="12" fillId="0" borderId="8" xfId="0" applyNumberFormat="1" applyFont="1" applyFill="1" applyBorder="1"/>
    <xf numFmtId="2" fontId="12" fillId="0" borderId="44" xfId="0" applyNumberFormat="1" applyFont="1" applyFill="1" applyBorder="1"/>
    <xf numFmtId="0" fontId="5" fillId="8" borderId="2" xfId="0" applyFont="1" applyFill="1" applyBorder="1"/>
    <xf numFmtId="0" fontId="0" fillId="0" borderId="2" xfId="0" applyFill="1" applyBorder="1"/>
    <xf numFmtId="0" fontId="10" fillId="8" borderId="2" xfId="0" applyFont="1" applyFill="1" applyBorder="1"/>
    <xf numFmtId="0" fontId="15" fillId="0" borderId="2" xfId="0" applyFont="1" applyFill="1" applyBorder="1"/>
    <xf numFmtId="0" fontId="17" fillId="0" borderId="2" xfId="0" applyFont="1" applyFill="1" applyBorder="1"/>
    <xf numFmtId="0" fontId="12" fillId="0" borderId="5" xfId="0" applyFont="1" applyFill="1" applyBorder="1"/>
    <xf numFmtId="0" fontId="5" fillId="0" borderId="44" xfId="0" applyFont="1" applyBorder="1"/>
    <xf numFmtId="0" fontId="5" fillId="0" borderId="45" xfId="0" applyFont="1" applyBorder="1"/>
    <xf numFmtId="0" fontId="5" fillId="0" borderId="47" xfId="0" applyFont="1" applyBorder="1"/>
    <xf numFmtId="0" fontId="5" fillId="0" borderId="35" xfId="0" applyFont="1" applyBorder="1"/>
    <xf numFmtId="2" fontId="12" fillId="0" borderId="7" xfId="0" applyNumberFormat="1" applyFont="1" applyFill="1" applyBorder="1"/>
    <xf numFmtId="2" fontId="15" fillId="0" borderId="29" xfId="0" applyNumberFormat="1" applyFont="1" applyFill="1" applyBorder="1"/>
    <xf numFmtId="0" fontId="12" fillId="0" borderId="37" xfId="0" applyFont="1" applyFill="1" applyBorder="1"/>
    <xf numFmtId="0" fontId="5" fillId="8" borderId="51" xfId="0" applyFont="1" applyFill="1" applyBorder="1"/>
    <xf numFmtId="0" fontId="0" fillId="0" borderId="51" xfId="0" applyFill="1" applyBorder="1"/>
    <xf numFmtId="0" fontId="10" fillId="8" borderId="51" xfId="0" applyFont="1" applyFill="1" applyBorder="1"/>
    <xf numFmtId="0" fontId="15" fillId="0" borderId="51" xfId="0" applyFont="1" applyFill="1" applyBorder="1"/>
    <xf numFmtId="0" fontId="17" fillId="0" borderId="51" xfId="0" applyFont="1" applyFill="1" applyBorder="1"/>
    <xf numFmtId="0" fontId="12" fillId="0" borderId="53" xfId="0" applyFont="1" applyFill="1" applyBorder="1"/>
    <xf numFmtId="0" fontId="0" fillId="0" borderId="41" xfId="0" applyBorder="1"/>
    <xf numFmtId="0" fontId="0" fillId="0" borderId="19" xfId="0" applyBorder="1"/>
    <xf numFmtId="0" fontId="5" fillId="0" borderId="23" xfId="0" applyFont="1" applyBorder="1"/>
    <xf numFmtId="0" fontId="5" fillId="8" borderId="54" xfId="0" applyFont="1" applyFill="1" applyBorder="1"/>
    <xf numFmtId="0" fontId="0" fillId="0" borderId="54" xfId="0" applyFill="1" applyBorder="1"/>
    <xf numFmtId="0" fontId="10" fillId="8" borderId="54" xfId="0" applyFont="1" applyFill="1" applyBorder="1"/>
    <xf numFmtId="0" fontId="15" fillId="0" borderId="54" xfId="0" applyFont="1" applyFill="1" applyBorder="1"/>
    <xf numFmtId="0" fontId="17" fillId="0" borderId="54" xfId="0" applyFont="1" applyFill="1" applyBorder="1"/>
    <xf numFmtId="2" fontId="15" fillId="0" borderId="54" xfId="0" applyNumberFormat="1" applyFont="1" applyFill="1" applyBorder="1"/>
    <xf numFmtId="0" fontId="12" fillId="0" borderId="55" xfId="0" applyFont="1" applyFill="1" applyBorder="1"/>
    <xf numFmtId="0" fontId="5" fillId="8" borderId="48" xfId="0" applyFont="1" applyFill="1" applyBorder="1"/>
    <xf numFmtId="0" fontId="5" fillId="8" borderId="12" xfId="0" applyFont="1" applyFill="1" applyBorder="1"/>
    <xf numFmtId="0" fontId="5" fillId="8" borderId="4" xfId="0" applyFont="1" applyFill="1" applyBorder="1"/>
    <xf numFmtId="0" fontId="5" fillId="8" borderId="27" xfId="0" applyFont="1" applyFill="1" applyBorder="1"/>
    <xf numFmtId="0" fontId="5" fillId="8" borderId="28" xfId="0" applyFont="1" applyFill="1" applyBorder="1"/>
    <xf numFmtId="0" fontId="5" fillId="8" borderId="57" xfId="0" applyFont="1" applyFill="1" applyBorder="1"/>
    <xf numFmtId="0" fontId="5" fillId="8" borderId="56" xfId="0" applyFont="1" applyFill="1" applyBorder="1"/>
    <xf numFmtId="2" fontId="5" fillId="0" borderId="9" xfId="0" applyNumberFormat="1" applyFont="1" applyBorder="1"/>
    <xf numFmtId="2" fontId="5" fillId="0" borderId="36" xfId="0" applyNumberFormat="1" applyFont="1" applyBorder="1"/>
    <xf numFmtId="2" fontId="5" fillId="0" borderId="25" xfId="0" applyNumberFormat="1" applyFont="1" applyBorder="1"/>
    <xf numFmtId="2" fontId="9" fillId="3" borderId="2" xfId="0" applyNumberFormat="1" applyFont="1" applyFill="1" applyBorder="1"/>
    <xf numFmtId="2" fontId="9" fillId="6" borderId="2" xfId="0" applyNumberFormat="1" applyFont="1" applyFill="1" applyBorder="1"/>
    <xf numFmtId="4" fontId="0" fillId="0" borderId="2" xfId="0" applyNumberFormat="1" applyFill="1" applyBorder="1"/>
    <xf numFmtId="0" fontId="0" fillId="0" borderId="29" xfId="0" applyBorder="1"/>
    <xf numFmtId="0" fontId="5" fillId="3" borderId="30" xfId="0" applyFont="1" applyFill="1" applyBorder="1"/>
    <xf numFmtId="0" fontId="5" fillId="6" borderId="29" xfId="0" applyFont="1" applyFill="1" applyBorder="1"/>
    <xf numFmtId="0" fontId="0" fillId="6" borderId="29" xfId="0" applyFill="1" applyBorder="1"/>
    <xf numFmtId="0" fontId="0" fillId="6" borderId="30" xfId="0" applyFill="1" applyBorder="1"/>
    <xf numFmtId="4" fontId="0" fillId="0" borderId="29" xfId="0" applyNumberFormat="1" applyFill="1" applyBorder="1"/>
    <xf numFmtId="4" fontId="5" fillId="6" borderId="29" xfId="0" applyNumberFormat="1" applyFont="1" applyFill="1" applyBorder="1"/>
    <xf numFmtId="4" fontId="0" fillId="6" borderId="29" xfId="0" applyNumberFormat="1" applyFill="1" applyBorder="1"/>
    <xf numFmtId="4" fontId="0" fillId="0" borderId="16" xfId="0" applyNumberFormat="1" applyFill="1" applyBorder="1"/>
    <xf numFmtId="0" fontId="26" fillId="0" borderId="0" xfId="0" applyFont="1"/>
    <xf numFmtId="0" fontId="22" fillId="0" borderId="0" xfId="0" applyFont="1" applyFill="1" applyAlignment="1">
      <alignment horizontal="right"/>
    </xf>
    <xf numFmtId="0" fontId="26" fillId="0" borderId="0" xfId="0" applyFont="1" applyBorder="1"/>
    <xf numFmtId="0" fontId="22" fillId="0" borderId="0" xfId="0" applyFont="1" applyFill="1" applyBorder="1" applyAlignment="1">
      <alignment horizontal="right"/>
    </xf>
    <xf numFmtId="0" fontId="26" fillId="0" borderId="0" xfId="0" applyFont="1" applyFill="1" applyBorder="1"/>
    <xf numFmtId="0" fontId="7" fillId="0" borderId="1" xfId="0" applyFont="1" applyBorder="1" applyAlignment="1">
      <alignment wrapText="1"/>
    </xf>
    <xf numFmtId="0" fontId="27" fillId="0" borderId="7" xfId="0" applyFont="1" applyBorder="1"/>
    <xf numFmtId="0" fontId="27" fillId="0" borderId="24" xfId="0" applyFont="1" applyBorder="1"/>
    <xf numFmtId="4" fontId="27" fillId="0" borderId="11" xfId="0" applyNumberFormat="1" applyFont="1" applyBorder="1"/>
    <xf numFmtId="4" fontId="27" fillId="0" borderId="36" xfId="0" applyNumberFormat="1" applyFont="1" applyBorder="1"/>
    <xf numFmtId="4" fontId="27" fillId="0" borderId="7" xfId="0" applyNumberFormat="1" applyFont="1" applyBorder="1"/>
    <xf numFmtId="4" fontId="26" fillId="0" borderId="30" xfId="0" applyNumberFormat="1" applyFont="1" applyBorder="1"/>
    <xf numFmtId="4" fontId="26" fillId="0" borderId="18" xfId="0" applyNumberFormat="1" applyFont="1" applyBorder="1"/>
    <xf numFmtId="4" fontId="26" fillId="0" borderId="32" xfId="0" applyNumberFormat="1" applyFont="1" applyBorder="1"/>
    <xf numFmtId="4" fontId="26" fillId="0" borderId="28" xfId="0" applyNumberFormat="1" applyFont="1" applyBorder="1"/>
    <xf numFmtId="0" fontId="26" fillId="0" borderId="51" xfId="0" applyFont="1" applyBorder="1"/>
    <xf numFmtId="0" fontId="26" fillId="0" borderId="53" xfId="0" applyFont="1" applyBorder="1"/>
    <xf numFmtId="0" fontId="26" fillId="0" borderId="56" xfId="0" applyFont="1" applyBorder="1"/>
    <xf numFmtId="0" fontId="26" fillId="0" borderId="52" xfId="0" applyFont="1" applyBorder="1"/>
    <xf numFmtId="0" fontId="27" fillId="0" borderId="41" xfId="0" applyFont="1" applyBorder="1"/>
    <xf numFmtId="4" fontId="27" fillId="0" borderId="22" xfId="0" applyNumberFormat="1" applyFont="1" applyBorder="1"/>
    <xf numFmtId="0" fontId="27" fillId="0" borderId="60" xfId="0" applyFont="1" applyBorder="1"/>
    <xf numFmtId="4" fontId="27" fillId="0" borderId="41" xfId="0" applyNumberFormat="1" applyFont="1" applyBorder="1"/>
    <xf numFmtId="0" fontId="26" fillId="0" borderId="61" xfId="0" applyFont="1" applyBorder="1"/>
    <xf numFmtId="0" fontId="26" fillId="0" borderId="3" xfId="0" applyFont="1" applyBorder="1"/>
    <xf numFmtId="0" fontId="26" fillId="0" borderId="62" xfId="0" applyFont="1" applyBorder="1"/>
    <xf numFmtId="0" fontId="26" fillId="0" borderId="3" xfId="0" applyFont="1" applyBorder="1" applyAlignment="1">
      <alignment wrapText="1"/>
    </xf>
    <xf numFmtId="0" fontId="26" fillId="0" borderId="63" xfId="0" applyFont="1" applyBorder="1" applyAlignment="1">
      <alignment wrapText="1"/>
    </xf>
    <xf numFmtId="4" fontId="28" fillId="0" borderId="48" xfId="0" applyNumberFormat="1" applyFont="1" applyBorder="1"/>
    <xf numFmtId="4" fontId="28" fillId="0" borderId="6" xfId="0" applyNumberFormat="1" applyFont="1" applyBorder="1"/>
    <xf numFmtId="4" fontId="26" fillId="0" borderId="43" xfId="0" applyNumberFormat="1" applyFont="1" applyBorder="1"/>
    <xf numFmtId="4" fontId="26" fillId="0" borderId="48" xfId="0" applyNumberFormat="1" applyFont="1" applyBorder="1"/>
    <xf numFmtId="4" fontId="26" fillId="0" borderId="6" xfId="0" applyNumberFormat="1" applyFont="1" applyBorder="1"/>
    <xf numFmtId="4" fontId="26" fillId="0" borderId="58" xfId="0" applyNumberFormat="1" applyFont="1" applyBorder="1"/>
    <xf numFmtId="4" fontId="26" fillId="0" borderId="56" xfId="0" applyNumberFormat="1" applyFont="1" applyBorder="1"/>
    <xf numFmtId="4" fontId="26" fillId="0" borderId="51" xfId="0" applyNumberFormat="1" applyFont="1" applyBorder="1"/>
    <xf numFmtId="4" fontId="26" fillId="0" borderId="53" xfId="0" applyNumberFormat="1" applyFont="1" applyBorder="1"/>
    <xf numFmtId="4" fontId="26" fillId="0" borderId="52" xfId="0" applyNumberFormat="1" applyFont="1" applyBorder="1"/>
    <xf numFmtId="0" fontId="19" fillId="0" borderId="56" xfId="0" applyFont="1" applyBorder="1"/>
    <xf numFmtId="0" fontId="19" fillId="0" borderId="51" xfId="0" applyFont="1" applyBorder="1"/>
    <xf numFmtId="0" fontId="21" fillId="0" borderId="51" xfId="0" applyFont="1" applyBorder="1"/>
    <xf numFmtId="0" fontId="19" fillId="0" borderId="53" xfId="0" applyFont="1" applyBorder="1"/>
    <xf numFmtId="0" fontId="20" fillId="0" borderId="2" xfId="0" applyFont="1" applyBorder="1"/>
    <xf numFmtId="0" fontId="5" fillId="0" borderId="59" xfId="0" applyFont="1" applyBorder="1"/>
    <xf numFmtId="2" fontId="19" fillId="0" borderId="64" xfId="0" applyNumberFormat="1" applyFont="1" applyBorder="1"/>
    <xf numFmtId="2" fontId="19" fillId="0" borderId="6" xfId="0" applyNumberFormat="1" applyFont="1" applyBorder="1"/>
    <xf numFmtId="2" fontId="21" fillId="0" borderId="6" xfId="0" applyNumberFormat="1" applyFont="1" applyBorder="1"/>
    <xf numFmtId="2" fontId="19" fillId="0" borderId="59" xfId="0" applyNumberFormat="1" applyFont="1" applyBorder="1"/>
    <xf numFmtId="0" fontId="0" fillId="0" borderId="25" xfId="0" applyBorder="1"/>
    <xf numFmtId="2" fontId="19" fillId="0" borderId="30" xfId="0" applyNumberFormat="1" applyFont="1" applyBorder="1"/>
    <xf numFmtId="0" fontId="26" fillId="0" borderId="42" xfId="0" applyFont="1" applyBorder="1"/>
    <xf numFmtId="4" fontId="22" fillId="0" borderId="6" xfId="0" applyNumberFormat="1" applyFont="1" applyBorder="1"/>
    <xf numFmtId="0" fontId="26" fillId="0" borderId="50" xfId="0" applyFont="1" applyBorder="1"/>
    <xf numFmtId="0" fontId="26" fillId="0" borderId="65" xfId="0" applyFont="1" applyBorder="1" applyAlignment="1">
      <alignment wrapText="1"/>
    </xf>
    <xf numFmtId="4" fontId="26" fillId="0" borderId="50" xfId="0" applyNumberFormat="1" applyFont="1" applyBorder="1"/>
    <xf numFmtId="4" fontId="26" fillId="0" borderId="64" xfId="0" applyNumberFormat="1" applyFont="1" applyBorder="1"/>
    <xf numFmtId="4" fontId="26" fillId="0" borderId="15" xfId="0" applyNumberFormat="1" applyFont="1" applyBorder="1"/>
    <xf numFmtId="0" fontId="26" fillId="0" borderId="60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7" fillId="0" borderId="7" xfId="0" applyFont="1" applyBorder="1" applyAlignment="1">
      <alignment wrapText="1"/>
    </xf>
    <xf numFmtId="0" fontId="27" fillId="0" borderId="25" xfId="0" applyFont="1" applyBorder="1" applyAlignment="1"/>
    <xf numFmtId="0" fontId="27" fillId="0" borderId="7" xfId="0" applyFont="1" applyBorder="1" applyAlignment="1"/>
    <xf numFmtId="2" fontId="18" fillId="2" borderId="1" xfId="0" applyNumberFormat="1" applyFont="1" applyFill="1" applyBorder="1"/>
    <xf numFmtId="0" fontId="26" fillId="0" borderId="61" xfId="0" applyFont="1" applyBorder="1" applyAlignment="1">
      <alignment wrapText="1"/>
    </xf>
    <xf numFmtId="0" fontId="26" fillId="0" borderId="50" xfId="0" applyFont="1" applyBorder="1" applyAlignment="1">
      <alignment wrapText="1"/>
    </xf>
    <xf numFmtId="0" fontId="0" fillId="0" borderId="0" xfId="0" applyBorder="1"/>
    <xf numFmtId="0" fontId="7" fillId="0" borderId="39" xfId="0" applyFont="1" applyBorder="1"/>
    <xf numFmtId="0" fontId="7" fillId="0" borderId="0" xfId="0" applyFont="1" applyBorder="1"/>
    <xf numFmtId="0" fontId="7" fillId="0" borderId="66" xfId="0" applyFont="1" applyBorder="1"/>
    <xf numFmtId="0" fontId="29" fillId="0" borderId="1" xfId="0" applyFont="1" applyBorder="1" applyAlignment="1">
      <alignment wrapText="1"/>
    </xf>
    <xf numFmtId="164" fontId="7" fillId="0" borderId="1" xfId="0" applyNumberFormat="1" applyFont="1" applyBorder="1"/>
    <xf numFmtId="4" fontId="22" fillId="0" borderId="39" xfId="0" applyNumberFormat="1" applyFont="1" applyBorder="1"/>
    <xf numFmtId="0" fontId="1" fillId="0" borderId="3" xfId="0" applyFont="1" applyBorder="1" applyAlignment="1">
      <alignment wrapText="1"/>
    </xf>
    <xf numFmtId="0" fontId="1" fillId="0" borderId="60" xfId="0" applyFont="1" applyBorder="1" applyAlignment="1">
      <alignment wrapText="1"/>
    </xf>
    <xf numFmtId="0" fontId="13" fillId="0" borderId="2" xfId="0" applyFont="1" applyFill="1" applyBorder="1" applyAlignment="1">
      <alignment vertical="top" wrapText="1"/>
    </xf>
    <xf numFmtId="4" fontId="22" fillId="0" borderId="29" xfId="0" applyNumberFormat="1" applyFont="1" applyBorder="1"/>
    <xf numFmtId="2" fontId="24" fillId="8" borderId="54" xfId="0" applyNumberFormat="1" applyFont="1" applyFill="1" applyBorder="1"/>
    <xf numFmtId="2" fontId="24" fillId="8" borderId="6" xfId="0" applyNumberFormat="1" applyFont="1" applyFill="1" applyBorder="1"/>
    <xf numFmtId="2" fontId="21" fillId="0" borderId="51" xfId="0" applyNumberFormat="1" applyFont="1" applyBorder="1"/>
    <xf numFmtId="0" fontId="19" fillId="0" borderId="6" xfId="0" applyFont="1" applyBorder="1"/>
    <xf numFmtId="2" fontId="0" fillId="0" borderId="58" xfId="0" applyNumberFormat="1" applyBorder="1"/>
    <xf numFmtId="2" fontId="22" fillId="0" borderId="51" xfId="0" applyNumberFormat="1" applyFont="1" applyFill="1" applyBorder="1"/>
    <xf numFmtId="2" fontId="22" fillId="0" borderId="51" xfId="0" applyNumberFormat="1" applyFont="1" applyBorder="1"/>
    <xf numFmtId="2" fontId="0" fillId="0" borderId="52" xfId="0" applyNumberFormat="1" applyBorder="1"/>
    <xf numFmtId="2" fontId="30" fillId="0" borderId="42" xfId="0" applyNumberFormat="1" applyFont="1" applyBorder="1"/>
    <xf numFmtId="2" fontId="21" fillId="0" borderId="56" xfId="0" applyNumberFormat="1" applyFont="1" applyBorder="1"/>
    <xf numFmtId="2" fontId="30" fillId="0" borderId="7" xfId="0" applyNumberFormat="1" applyFont="1" applyBorder="1"/>
    <xf numFmtId="0" fontId="13" fillId="0" borderId="4" xfId="0" applyFont="1" applyBorder="1"/>
    <xf numFmtId="2" fontId="19" fillId="0" borderId="48" xfId="0" applyNumberFormat="1" applyFont="1" applyBorder="1"/>
    <xf numFmtId="2" fontId="19" fillId="0" borderId="28" xfId="0" applyNumberFormat="1" applyFont="1" applyBorder="1"/>
    <xf numFmtId="0" fontId="21" fillId="2" borderId="23" xfId="0" applyFont="1" applyFill="1" applyBorder="1"/>
    <xf numFmtId="2" fontId="21" fillId="0" borderId="7" xfId="0" applyNumberFormat="1" applyFont="1" applyBorder="1"/>
    <xf numFmtId="2" fontId="22" fillId="0" borderId="50" xfId="0" applyNumberFormat="1" applyFont="1" applyBorder="1"/>
    <xf numFmtId="2" fontId="16" fillId="0" borderId="2" xfId="0" applyNumberFormat="1" applyFont="1" applyBorder="1"/>
    <xf numFmtId="0" fontId="31" fillId="0" borderId="50" xfId="0" applyFont="1" applyBorder="1" applyAlignment="1">
      <alignment wrapText="1"/>
    </xf>
    <xf numFmtId="2" fontId="7" fillId="0" borderId="30" xfId="0" applyNumberFormat="1" applyFont="1" applyFill="1" applyBorder="1"/>
    <xf numFmtId="2" fontId="32" fillId="0" borderId="30" xfId="0" applyNumberFormat="1" applyFont="1" applyFill="1" applyBorder="1"/>
    <xf numFmtId="2" fontId="33" fillId="0" borderId="30" xfId="0" applyNumberFormat="1" applyFont="1" applyFill="1" applyBorder="1"/>
    <xf numFmtId="165" fontId="7" fillId="0" borderId="1" xfId="0" applyNumberFormat="1" applyFont="1" applyFill="1" applyBorder="1"/>
    <xf numFmtId="0" fontId="14" fillId="5" borderId="2" xfId="0" applyFont="1" applyFill="1" applyBorder="1"/>
    <xf numFmtId="2" fontId="18" fillId="5" borderId="29" xfId="0" applyNumberFormat="1" applyFont="1" applyFill="1" applyBorder="1"/>
    <xf numFmtId="2" fontId="18" fillId="5" borderId="1" xfId="0" applyNumberFormat="1" applyFont="1" applyFill="1" applyBorder="1"/>
    <xf numFmtId="0" fontId="17" fillId="5" borderId="6" xfId="0" applyFont="1" applyFill="1" applyBorder="1"/>
    <xf numFmtId="2" fontId="17" fillId="5" borderId="1" xfId="0" applyNumberFormat="1" applyFont="1" applyFill="1" applyBorder="1"/>
    <xf numFmtId="0" fontId="17" fillId="5" borderId="2" xfId="0" applyFont="1" applyFill="1" applyBorder="1"/>
    <xf numFmtId="0" fontId="17" fillId="5" borderId="29" xfId="0" applyFont="1" applyFill="1" applyBorder="1"/>
    <xf numFmtId="0" fontId="17" fillId="5" borderId="54" xfId="0" applyFont="1" applyFill="1" applyBorder="1"/>
    <xf numFmtId="0" fontId="17" fillId="5" borderId="51" xfId="0" applyFont="1" applyFill="1" applyBorder="1"/>
    <xf numFmtId="2" fontId="0" fillId="5" borderId="1" xfId="0" applyNumberFormat="1" applyFill="1" applyBorder="1"/>
    <xf numFmtId="2" fontId="0" fillId="0" borderId="0" xfId="0" applyNumberFormat="1" applyFill="1"/>
    <xf numFmtId="4" fontId="0" fillId="0" borderId="0" xfId="0" applyNumberFormat="1" applyFill="1"/>
    <xf numFmtId="0" fontId="34" fillId="0" borderId="0" xfId="0" applyFont="1"/>
    <xf numFmtId="0" fontId="0" fillId="0" borderId="44" xfId="0" applyFill="1" applyBorder="1"/>
    <xf numFmtId="0" fontId="0" fillId="0" borderId="45" xfId="0" applyFill="1" applyBorder="1"/>
    <xf numFmtId="0" fontId="0" fillId="0" borderId="9" xfId="0" applyFill="1" applyBorder="1"/>
    <xf numFmtId="0" fontId="0" fillId="0" borderId="10" xfId="0" applyFill="1" applyBorder="1"/>
    <xf numFmtId="0" fontId="5" fillId="0" borderId="27" xfId="0" applyFont="1" applyFill="1" applyBorder="1"/>
    <xf numFmtId="0" fontId="5" fillId="0" borderId="12" xfId="0" applyFont="1" applyFill="1" applyBorder="1"/>
    <xf numFmtId="0" fontId="5" fillId="0" borderId="29" xfId="0" applyFont="1" applyFill="1" applyBorder="1"/>
    <xf numFmtId="0" fontId="5" fillId="0" borderId="1" xfId="0" applyFont="1" applyFill="1" applyBorder="1"/>
    <xf numFmtId="0" fontId="10" fillId="0" borderId="29" xfId="0" applyFont="1" applyFill="1" applyBorder="1"/>
    <xf numFmtId="0" fontId="10" fillId="0" borderId="1" xfId="0" applyFont="1" applyFill="1" applyBorder="1"/>
    <xf numFmtId="0" fontId="0" fillId="0" borderId="12" xfId="0" applyFill="1" applyBorder="1"/>
    <xf numFmtId="2" fontId="22" fillId="0" borderId="6" xfId="0" applyNumberFormat="1" applyFont="1" applyBorder="1"/>
    <xf numFmtId="2" fontId="16" fillId="0" borderId="54" xfId="0" applyNumberFormat="1" applyFont="1" applyFill="1" applyBorder="1"/>
    <xf numFmtId="2" fontId="15" fillId="0" borderId="3" xfId="0" applyNumberFormat="1" applyFont="1" applyFill="1" applyBorder="1"/>
    <xf numFmtId="0" fontId="25" fillId="0" borderId="2" xfId="0" applyFont="1" applyBorder="1"/>
    <xf numFmtId="0" fontId="35" fillId="0" borderId="0" xfId="0" applyFont="1"/>
    <xf numFmtId="166" fontId="26" fillId="0" borderId="0" xfId="0" applyNumberFormat="1" applyFont="1"/>
    <xf numFmtId="167" fontId="26" fillId="0" borderId="0" xfId="0" applyNumberFormat="1" applyFont="1"/>
    <xf numFmtId="167" fontId="35" fillId="0" borderId="0" xfId="0" applyNumberFormat="1" applyFont="1"/>
    <xf numFmtId="167" fontId="34" fillId="0" borderId="0" xfId="0" applyNumberFormat="1" applyFont="1"/>
    <xf numFmtId="0" fontId="30" fillId="0" borderId="0" xfId="0" applyFont="1"/>
    <xf numFmtId="0" fontId="26" fillId="0" borderId="0" xfId="0" applyFont="1" applyBorder="1" applyAlignment="1">
      <alignment wrapText="1"/>
    </xf>
    <xf numFmtId="4" fontId="22" fillId="0" borderId="43" xfId="0" applyNumberFormat="1" applyFont="1" applyBorder="1"/>
    <xf numFmtId="4" fontId="22" fillId="0" borderId="48" xfId="0" applyNumberFormat="1" applyFont="1" applyBorder="1"/>
    <xf numFmtId="4" fontId="26" fillId="0" borderId="0" xfId="0" applyNumberFormat="1" applyFont="1" applyBorder="1"/>
    <xf numFmtId="4" fontId="22" fillId="0" borderId="0" xfId="0" applyNumberFormat="1" applyFont="1" applyBorder="1"/>
    <xf numFmtId="0" fontId="30" fillId="0" borderId="0" xfId="0" applyFont="1" applyBorder="1"/>
    <xf numFmtId="4" fontId="26" fillId="0" borderId="61" xfId="0" applyNumberFormat="1" applyFont="1" applyBorder="1"/>
    <xf numFmtId="4" fontId="22" fillId="0" borderId="61" xfId="0" applyNumberFormat="1" applyFont="1" applyBorder="1"/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1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2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topLeftCell="B1" zoomScale="80" zoomScaleNormal="100" zoomScaleSheetLayoutView="80" workbookViewId="0">
      <selection activeCell="E10" sqref="E10"/>
    </sheetView>
  </sheetViews>
  <sheetFormatPr defaultRowHeight="15"/>
  <cols>
    <col min="1" max="1" width="5.42578125" customWidth="1"/>
    <col min="3" max="3" width="88.42578125" customWidth="1"/>
    <col min="4" max="4" width="14.85546875" customWidth="1"/>
    <col min="5" max="5" width="10.42578125" customWidth="1"/>
    <col min="6" max="6" width="11.85546875" customWidth="1"/>
    <col min="7" max="7" width="10" customWidth="1"/>
    <col min="8" max="13" width="9.28515625" bestFit="1" customWidth="1"/>
  </cols>
  <sheetData>
    <row r="1" spans="1:14" ht="15.75" thickBot="1">
      <c r="B1" s="2"/>
      <c r="C1" s="5"/>
      <c r="D1" s="425"/>
      <c r="E1" s="426"/>
    </row>
    <row r="2" spans="1:14" ht="15.75" thickBot="1">
      <c r="B2" s="2"/>
      <c r="C2" s="89" t="s">
        <v>2</v>
      </c>
      <c r="D2" s="427" t="s">
        <v>78</v>
      </c>
      <c r="E2" s="428"/>
      <c r="F2" s="332"/>
      <c r="G2" s="429">
        <v>1216011</v>
      </c>
      <c r="H2" s="430"/>
      <c r="I2" s="430"/>
      <c r="J2" s="430"/>
      <c r="K2" s="430"/>
      <c r="L2" s="430"/>
      <c r="M2" s="431"/>
      <c r="N2" s="432" t="s">
        <v>102</v>
      </c>
    </row>
    <row r="3" spans="1:14" ht="19.5" thickBot="1">
      <c r="B3" s="6"/>
      <c r="C3" s="90" t="s">
        <v>166</v>
      </c>
      <c r="D3" s="368">
        <f>D40</f>
        <v>0</v>
      </c>
      <c r="E3" s="368">
        <f t="shared" ref="E3:F3" si="0">E40</f>
        <v>22400</v>
      </c>
      <c r="F3" s="368">
        <f t="shared" si="0"/>
        <v>22400</v>
      </c>
      <c r="G3" s="327">
        <v>2210</v>
      </c>
      <c r="H3" s="112">
        <v>2240</v>
      </c>
      <c r="I3" s="112">
        <v>2610</v>
      </c>
      <c r="J3" s="112">
        <v>3121</v>
      </c>
      <c r="K3" s="112">
        <v>3131</v>
      </c>
      <c r="L3" s="112">
        <v>3141</v>
      </c>
      <c r="M3" s="158">
        <v>3210</v>
      </c>
      <c r="N3" s="433"/>
    </row>
    <row r="4" spans="1:14" ht="15.75" customHeight="1" thickBot="1">
      <c r="B4" s="90">
        <v>1</v>
      </c>
      <c r="C4" s="90" t="s">
        <v>1</v>
      </c>
      <c r="D4" s="370">
        <f>D5+D11+D19+D22+D28+D30</f>
        <v>0</v>
      </c>
      <c r="E4" s="370">
        <f>E5+E11+E19+E22+E28+E30</f>
        <v>22210</v>
      </c>
      <c r="F4" s="370">
        <f>F5+F11+F19+F22+F28+F30</f>
        <v>22210</v>
      </c>
      <c r="G4" s="163">
        <f>G40</f>
        <v>190</v>
      </c>
      <c r="H4" s="93">
        <f t="shared" ref="H4:M4" si="1">H40</f>
        <v>0</v>
      </c>
      <c r="I4" s="93">
        <f t="shared" si="1"/>
        <v>0</v>
      </c>
      <c r="J4" s="93">
        <f t="shared" si="1"/>
        <v>0</v>
      </c>
      <c r="K4" s="93">
        <f t="shared" si="1"/>
        <v>22210</v>
      </c>
      <c r="L4" s="93">
        <f t="shared" si="1"/>
        <v>0</v>
      </c>
      <c r="M4" s="159">
        <f t="shared" si="1"/>
        <v>0</v>
      </c>
      <c r="N4" s="434"/>
    </row>
    <row r="5" spans="1:14" s="51" customFormat="1">
      <c r="B5" s="49"/>
      <c r="C5" s="326" t="s">
        <v>20</v>
      </c>
      <c r="D5" s="369">
        <f>D6+D7+D8+D9+D10</f>
        <v>0</v>
      </c>
      <c r="E5" s="369">
        <f t="shared" ref="E5:F5" si="2">E6+E7+E8+E9+E10</f>
        <v>7700</v>
      </c>
      <c r="F5" s="369">
        <f t="shared" si="2"/>
        <v>7700</v>
      </c>
      <c r="G5" s="328"/>
      <c r="H5" s="151"/>
      <c r="I5" s="151"/>
      <c r="J5" s="151"/>
      <c r="K5" s="151"/>
      <c r="L5" s="151"/>
      <c r="M5" s="160"/>
      <c r="N5" s="322"/>
    </row>
    <row r="6" spans="1:14" s="51" customFormat="1" ht="18.75">
      <c r="A6" s="49" t="e">
        <f>#REF!+1</f>
        <v>#REF!</v>
      </c>
      <c r="B6" s="49">
        <v>1</v>
      </c>
      <c r="C6" s="19" t="s">
        <v>55</v>
      </c>
      <c r="D6" s="365"/>
      <c r="E6" s="407">
        <v>500</v>
      </c>
      <c r="F6" s="333">
        <f t="shared" ref="F6:F18" si="3">D6+E6</f>
        <v>500</v>
      </c>
      <c r="G6" s="329"/>
      <c r="H6" s="66"/>
      <c r="I6" s="66"/>
      <c r="J6" s="66"/>
      <c r="K6" s="66">
        <f t="shared" ref="K6:K10" si="4">E6</f>
        <v>500</v>
      </c>
      <c r="L6" s="66"/>
      <c r="M6" s="92"/>
      <c r="N6" s="323"/>
    </row>
    <row r="7" spans="1:14" s="51" customFormat="1" ht="18.75">
      <c r="A7" s="49" t="e">
        <f>#REF!+1</f>
        <v>#REF!</v>
      </c>
      <c r="B7" s="49">
        <f t="shared" ref="B7:B10" si="5">B6+1</f>
        <v>2</v>
      </c>
      <c r="C7" s="19" t="s">
        <v>84</v>
      </c>
      <c r="D7" s="365"/>
      <c r="E7" s="407">
        <v>2100</v>
      </c>
      <c r="F7" s="333">
        <f t="shared" si="3"/>
        <v>2100</v>
      </c>
      <c r="G7" s="329"/>
      <c r="H7" s="66"/>
      <c r="I7" s="66"/>
      <c r="J7" s="66"/>
      <c r="K7" s="66">
        <f t="shared" si="4"/>
        <v>2100</v>
      </c>
      <c r="L7" s="66"/>
      <c r="M7" s="92"/>
      <c r="N7" s="323"/>
    </row>
    <row r="8" spans="1:14" s="51" customFormat="1" ht="18.75">
      <c r="A8" s="49" t="e">
        <f t="shared" ref="A8:A24" si="6">A7+1</f>
        <v>#REF!</v>
      </c>
      <c r="B8" s="49">
        <f t="shared" si="5"/>
        <v>3</v>
      </c>
      <c r="C8" s="19" t="s">
        <v>93</v>
      </c>
      <c r="D8" s="365"/>
      <c r="E8" s="407">
        <v>2100</v>
      </c>
      <c r="F8" s="333">
        <f t="shared" si="3"/>
        <v>2100</v>
      </c>
      <c r="G8" s="329"/>
      <c r="H8" s="66"/>
      <c r="I8" s="66"/>
      <c r="J8" s="66"/>
      <c r="K8" s="66">
        <f t="shared" si="4"/>
        <v>2100</v>
      </c>
      <c r="L8" s="66"/>
      <c r="M8" s="92"/>
      <c r="N8" s="323"/>
    </row>
    <row r="9" spans="1:14" s="51" customFormat="1" ht="18.75">
      <c r="A9" s="49" t="e">
        <f t="shared" si="6"/>
        <v>#REF!</v>
      </c>
      <c r="B9" s="49">
        <f t="shared" si="5"/>
        <v>4</v>
      </c>
      <c r="C9" s="19" t="s">
        <v>92</v>
      </c>
      <c r="D9" s="365"/>
      <c r="E9" s="407">
        <v>2100</v>
      </c>
      <c r="F9" s="333">
        <f t="shared" si="3"/>
        <v>2100</v>
      </c>
      <c r="G9" s="329"/>
      <c r="H9" s="66"/>
      <c r="I9" s="66"/>
      <c r="J9" s="66"/>
      <c r="K9" s="66">
        <f t="shared" si="4"/>
        <v>2100</v>
      </c>
      <c r="L9" s="66"/>
      <c r="M9" s="92"/>
      <c r="N9" s="323"/>
    </row>
    <row r="10" spans="1:14" s="51" customFormat="1" ht="18.75">
      <c r="A10" s="49" t="e">
        <f t="shared" si="6"/>
        <v>#REF!</v>
      </c>
      <c r="B10" s="49">
        <f t="shared" si="5"/>
        <v>5</v>
      </c>
      <c r="C10" s="19" t="s">
        <v>22</v>
      </c>
      <c r="D10" s="365"/>
      <c r="E10" s="407">
        <v>900</v>
      </c>
      <c r="F10" s="333">
        <f t="shared" si="3"/>
        <v>900</v>
      </c>
      <c r="G10" s="329"/>
      <c r="H10" s="66"/>
      <c r="I10" s="66"/>
      <c r="J10" s="66"/>
      <c r="K10" s="66">
        <f t="shared" si="4"/>
        <v>900</v>
      </c>
      <c r="L10" s="66"/>
      <c r="M10" s="92"/>
      <c r="N10" s="323"/>
    </row>
    <row r="11" spans="1:14" s="51" customFormat="1">
      <c r="A11" s="49"/>
      <c r="B11" s="49"/>
      <c r="C11" s="326" t="s">
        <v>21</v>
      </c>
      <c r="D11" s="362">
        <f>D12+D13+D14+D15+D16+D17+D18</f>
        <v>0</v>
      </c>
      <c r="E11" s="330">
        <f>E12+E13+E14+E15+E16+E17+E18</f>
        <v>5600</v>
      </c>
      <c r="F11" s="330">
        <f>F12+F13+F14+F15+F16+F17+F18</f>
        <v>5600</v>
      </c>
      <c r="G11" s="329"/>
      <c r="H11" s="66"/>
      <c r="I11" s="66"/>
      <c r="J11" s="66"/>
      <c r="K11" s="66"/>
      <c r="L11" s="66"/>
      <c r="M11" s="92"/>
      <c r="N11" s="323"/>
    </row>
    <row r="12" spans="1:14" s="51" customFormat="1" ht="18.75">
      <c r="A12" s="49">
        <v>20</v>
      </c>
      <c r="B12" s="49">
        <v>1</v>
      </c>
      <c r="C12" s="52" t="s">
        <v>29</v>
      </c>
      <c r="D12" s="365"/>
      <c r="E12" s="407">
        <v>309</v>
      </c>
      <c r="F12" s="333">
        <f>D17+E12</f>
        <v>309</v>
      </c>
      <c r="G12" s="329"/>
      <c r="H12" s="66"/>
      <c r="I12" s="66"/>
      <c r="J12" s="66"/>
      <c r="K12" s="66">
        <f t="shared" ref="K12:K27" si="7">E12</f>
        <v>309</v>
      </c>
      <c r="L12" s="66"/>
      <c r="M12" s="92"/>
      <c r="N12" s="323"/>
    </row>
    <row r="13" spans="1:14" s="51" customFormat="1" ht="18.75">
      <c r="A13" s="49">
        <f t="shared" si="6"/>
        <v>21</v>
      </c>
      <c r="B13" s="49">
        <f>B12+1</f>
        <v>2</v>
      </c>
      <c r="C13" s="52" t="s">
        <v>25</v>
      </c>
      <c r="D13" s="365"/>
      <c r="E13" s="407">
        <v>564</v>
      </c>
      <c r="F13" s="333">
        <f>D18+E13</f>
        <v>564</v>
      </c>
      <c r="G13" s="329"/>
      <c r="H13" s="66"/>
      <c r="I13" s="66"/>
      <c r="J13" s="66"/>
      <c r="K13" s="66">
        <f t="shared" si="7"/>
        <v>564</v>
      </c>
      <c r="L13" s="66"/>
      <c r="M13" s="92"/>
      <c r="N13" s="323"/>
    </row>
    <row r="14" spans="1:14" s="51" customFormat="1" ht="18.75">
      <c r="A14" s="49">
        <f t="shared" si="6"/>
        <v>22</v>
      </c>
      <c r="B14" s="49">
        <f t="shared" ref="B14:B18" si="8">B13+1</f>
        <v>3</v>
      </c>
      <c r="C14" s="52" t="s">
        <v>56</v>
      </c>
      <c r="D14" s="365"/>
      <c r="E14" s="407">
        <v>714</v>
      </c>
      <c r="F14" s="333">
        <f>D19+E14</f>
        <v>714</v>
      </c>
      <c r="G14" s="329"/>
      <c r="H14" s="66"/>
      <c r="I14" s="66"/>
      <c r="J14" s="66"/>
      <c r="K14" s="66">
        <f t="shared" si="7"/>
        <v>714</v>
      </c>
      <c r="L14" s="66"/>
      <c r="M14" s="92"/>
      <c r="N14" s="323"/>
    </row>
    <row r="15" spans="1:14" s="51" customFormat="1" ht="18.75">
      <c r="A15" s="49">
        <f t="shared" si="6"/>
        <v>23</v>
      </c>
      <c r="B15" s="49">
        <f t="shared" si="8"/>
        <v>4</v>
      </c>
      <c r="C15" s="52" t="s">
        <v>57</v>
      </c>
      <c r="D15" s="365"/>
      <c r="E15" s="407">
        <v>385</v>
      </c>
      <c r="F15" s="333">
        <f t="shared" si="3"/>
        <v>385</v>
      </c>
      <c r="G15" s="329"/>
      <c r="H15" s="66"/>
      <c r="I15" s="66"/>
      <c r="J15" s="66"/>
      <c r="K15" s="66">
        <f t="shared" si="7"/>
        <v>385</v>
      </c>
      <c r="L15" s="66"/>
      <c r="M15" s="92"/>
      <c r="N15" s="323"/>
    </row>
    <row r="16" spans="1:14" s="51" customFormat="1" ht="18.75">
      <c r="A16" s="49">
        <f t="shared" si="6"/>
        <v>24</v>
      </c>
      <c r="B16" s="49">
        <f t="shared" si="8"/>
        <v>5</v>
      </c>
      <c r="C16" s="52" t="s">
        <v>58</v>
      </c>
      <c r="D16" s="365"/>
      <c r="E16" s="407">
        <v>349</v>
      </c>
      <c r="F16" s="333">
        <f t="shared" si="3"/>
        <v>349</v>
      </c>
      <c r="G16" s="329"/>
      <c r="H16" s="66"/>
      <c r="I16" s="66"/>
      <c r="J16" s="66"/>
      <c r="K16" s="66">
        <f t="shared" si="7"/>
        <v>349</v>
      </c>
      <c r="L16" s="66"/>
      <c r="M16" s="92"/>
      <c r="N16" s="323"/>
    </row>
    <row r="17" spans="1:14" s="51" customFormat="1" ht="18.75">
      <c r="A17" s="49">
        <f t="shared" si="6"/>
        <v>25</v>
      </c>
      <c r="B17" s="49">
        <f t="shared" si="8"/>
        <v>6</v>
      </c>
      <c r="C17" s="19" t="s">
        <v>54</v>
      </c>
      <c r="D17" s="365"/>
      <c r="E17" s="407">
        <v>2396</v>
      </c>
      <c r="F17" s="333">
        <f t="shared" si="3"/>
        <v>2396</v>
      </c>
      <c r="G17" s="329"/>
      <c r="H17" s="66"/>
      <c r="I17" s="66"/>
      <c r="J17" s="66"/>
      <c r="K17" s="66">
        <f t="shared" si="7"/>
        <v>2396</v>
      </c>
      <c r="L17" s="66"/>
      <c r="M17" s="92"/>
      <c r="N17" s="323"/>
    </row>
    <row r="18" spans="1:14" s="51" customFormat="1" ht="18.75">
      <c r="A18" s="49">
        <f t="shared" si="6"/>
        <v>26</v>
      </c>
      <c r="B18" s="49">
        <f t="shared" si="8"/>
        <v>7</v>
      </c>
      <c r="C18" s="19" t="s">
        <v>94</v>
      </c>
      <c r="D18" s="365"/>
      <c r="E18" s="407">
        <v>883</v>
      </c>
      <c r="F18" s="333">
        <f t="shared" si="3"/>
        <v>883</v>
      </c>
      <c r="G18" s="329"/>
      <c r="H18" s="66"/>
      <c r="I18" s="66"/>
      <c r="J18" s="66"/>
      <c r="K18" s="66">
        <f t="shared" si="7"/>
        <v>883</v>
      </c>
      <c r="L18" s="66"/>
      <c r="M18" s="92"/>
      <c r="N18" s="323"/>
    </row>
    <row r="19" spans="1:14" s="51" customFormat="1">
      <c r="A19" s="49"/>
      <c r="B19" s="49"/>
      <c r="C19" s="326" t="s">
        <v>59</v>
      </c>
      <c r="D19" s="362">
        <f>D20+D21</f>
        <v>0</v>
      </c>
      <c r="E19" s="362">
        <f t="shared" ref="E19:F19" si="9">E20+E21</f>
        <v>1100</v>
      </c>
      <c r="F19" s="362">
        <f t="shared" si="9"/>
        <v>1100</v>
      </c>
      <c r="G19" s="329"/>
      <c r="H19" s="66"/>
      <c r="I19" s="66"/>
      <c r="J19" s="66"/>
      <c r="K19" s="66"/>
      <c r="L19" s="66"/>
      <c r="M19" s="92"/>
      <c r="N19" s="323"/>
    </row>
    <row r="20" spans="1:14" s="51" customFormat="1" ht="21.75" customHeight="1">
      <c r="A20" s="49" t="e">
        <f>#REF!+1</f>
        <v>#REF!</v>
      </c>
      <c r="B20" s="49">
        <v>1</v>
      </c>
      <c r="C20" s="16" t="s">
        <v>163</v>
      </c>
      <c r="D20" s="365"/>
      <c r="E20" s="329">
        <v>635</v>
      </c>
      <c r="F20" s="333">
        <f t="shared" ref="F20:F21" si="10">D20+E20</f>
        <v>635</v>
      </c>
      <c r="G20" s="329"/>
      <c r="H20" s="66"/>
      <c r="I20" s="66"/>
      <c r="J20" s="66"/>
      <c r="K20" s="66">
        <f t="shared" ref="K20:K21" si="11">E20</f>
        <v>635</v>
      </c>
      <c r="L20" s="66"/>
      <c r="M20" s="92"/>
      <c r="N20" s="323"/>
    </row>
    <row r="21" spans="1:14" s="51" customFormat="1" ht="18.75">
      <c r="A21" s="49" t="e">
        <f t="shared" si="6"/>
        <v>#REF!</v>
      </c>
      <c r="B21" s="49">
        <f t="shared" ref="B21" si="12">B20+1</f>
        <v>2</v>
      </c>
      <c r="C21" s="16" t="s">
        <v>164</v>
      </c>
      <c r="D21" s="365"/>
      <c r="E21" s="329">
        <v>465</v>
      </c>
      <c r="F21" s="333">
        <f t="shared" si="10"/>
        <v>465</v>
      </c>
      <c r="G21" s="329"/>
      <c r="H21" s="66"/>
      <c r="I21" s="66"/>
      <c r="J21" s="66"/>
      <c r="K21" s="66">
        <f t="shared" si="11"/>
        <v>465</v>
      </c>
      <c r="L21" s="66"/>
      <c r="M21" s="92"/>
      <c r="N21" s="323"/>
    </row>
    <row r="22" spans="1:14" s="51" customFormat="1">
      <c r="A22" s="49"/>
      <c r="B22" s="49"/>
      <c r="C22" s="326" t="s">
        <v>9</v>
      </c>
      <c r="D22" s="362">
        <f>D23+D24+D25+D26+D27</f>
        <v>0</v>
      </c>
      <c r="E22" s="362">
        <f t="shared" ref="E22:F22" si="13">E23+E24+E25+E26+E27</f>
        <v>4200</v>
      </c>
      <c r="F22" s="362">
        <f t="shared" si="13"/>
        <v>4200</v>
      </c>
      <c r="G22" s="329"/>
      <c r="H22" s="66"/>
      <c r="I22" s="66"/>
      <c r="J22" s="66"/>
      <c r="K22" s="66"/>
      <c r="L22" s="66"/>
      <c r="M22" s="92"/>
      <c r="N22" s="323"/>
    </row>
    <row r="23" spans="1:14" s="51" customFormat="1" ht="18.75">
      <c r="A23" s="49" t="e">
        <f>#REF!+1</f>
        <v>#REF!</v>
      </c>
      <c r="B23" s="49">
        <v>1</v>
      </c>
      <c r="C23" s="16" t="s">
        <v>25</v>
      </c>
      <c r="D23" s="365"/>
      <c r="E23" s="329">
        <v>300</v>
      </c>
      <c r="F23" s="333">
        <f t="shared" ref="F23:F39" si="14">D23+E23</f>
        <v>300</v>
      </c>
      <c r="G23" s="329"/>
      <c r="H23" s="66"/>
      <c r="I23" s="66"/>
      <c r="J23" s="66"/>
      <c r="K23" s="66">
        <f t="shared" si="7"/>
        <v>300</v>
      </c>
      <c r="L23" s="66"/>
      <c r="M23" s="92"/>
      <c r="N23" s="323"/>
    </row>
    <row r="24" spans="1:14" s="51" customFormat="1" ht="18.75">
      <c r="A24" s="49" t="e">
        <f t="shared" si="6"/>
        <v>#REF!</v>
      </c>
      <c r="B24" s="49">
        <f t="shared" ref="B24:B27" si="15">B23+1</f>
        <v>2</v>
      </c>
      <c r="C24" s="16" t="s">
        <v>26</v>
      </c>
      <c r="D24" s="365"/>
      <c r="E24" s="329">
        <v>1100</v>
      </c>
      <c r="F24" s="333">
        <f t="shared" si="14"/>
        <v>1100</v>
      </c>
      <c r="G24" s="329"/>
      <c r="H24" s="66"/>
      <c r="I24" s="66"/>
      <c r="J24" s="66"/>
      <c r="K24" s="66">
        <f t="shared" si="7"/>
        <v>1100</v>
      </c>
      <c r="L24" s="66"/>
      <c r="M24" s="92"/>
      <c r="N24" s="323"/>
    </row>
    <row r="25" spans="1:14" s="51" customFormat="1" ht="18.75">
      <c r="A25" s="49" t="e">
        <f>#REF!+1</f>
        <v>#REF!</v>
      </c>
      <c r="B25" s="49">
        <v>3</v>
      </c>
      <c r="C25" s="16" t="s">
        <v>24</v>
      </c>
      <c r="D25" s="365"/>
      <c r="E25" s="329">
        <v>300</v>
      </c>
      <c r="F25" s="333">
        <f t="shared" si="14"/>
        <v>300</v>
      </c>
      <c r="G25" s="329"/>
      <c r="H25" s="66"/>
      <c r="I25" s="66"/>
      <c r="J25" s="66"/>
      <c r="K25" s="66">
        <f t="shared" si="7"/>
        <v>300</v>
      </c>
      <c r="L25" s="66"/>
      <c r="M25" s="92"/>
      <c r="N25" s="323"/>
    </row>
    <row r="26" spans="1:14" s="51" customFormat="1" ht="18.75">
      <c r="A26" s="49" t="e">
        <f t="shared" ref="A26:A35" si="16">A25+1</f>
        <v>#REF!</v>
      </c>
      <c r="B26" s="49">
        <f t="shared" si="15"/>
        <v>4</v>
      </c>
      <c r="C26" s="16" t="s">
        <v>28</v>
      </c>
      <c r="D26" s="365"/>
      <c r="E26" s="329">
        <v>1100</v>
      </c>
      <c r="F26" s="333">
        <f t="shared" si="14"/>
        <v>1100</v>
      </c>
      <c r="G26" s="329"/>
      <c r="H26" s="66"/>
      <c r="I26" s="66"/>
      <c r="J26" s="66"/>
      <c r="K26" s="66">
        <f t="shared" si="7"/>
        <v>1100</v>
      </c>
      <c r="L26" s="66"/>
      <c r="M26" s="92"/>
      <c r="N26" s="323"/>
    </row>
    <row r="27" spans="1:14" s="51" customFormat="1" ht="18.75">
      <c r="A27" s="49" t="e">
        <f t="shared" si="16"/>
        <v>#REF!</v>
      </c>
      <c r="B27" s="49">
        <f t="shared" si="15"/>
        <v>5</v>
      </c>
      <c r="C27" s="16" t="s">
        <v>27</v>
      </c>
      <c r="D27" s="365"/>
      <c r="E27" s="329">
        <v>1400</v>
      </c>
      <c r="F27" s="333">
        <f t="shared" si="14"/>
        <v>1400</v>
      </c>
      <c r="G27" s="329"/>
      <c r="H27" s="66"/>
      <c r="I27" s="66"/>
      <c r="J27" s="66"/>
      <c r="K27" s="66">
        <f t="shared" si="7"/>
        <v>1400</v>
      </c>
      <c r="L27" s="66"/>
      <c r="M27" s="92"/>
      <c r="N27" s="323"/>
    </row>
    <row r="28" spans="1:14" s="54" customFormat="1">
      <c r="A28" s="49"/>
      <c r="B28" s="53"/>
      <c r="C28" s="326" t="s">
        <v>10</v>
      </c>
      <c r="D28" s="362">
        <f>D29</f>
        <v>0</v>
      </c>
      <c r="E28" s="362">
        <f t="shared" ref="E28:F28" si="17">E29</f>
        <v>0</v>
      </c>
      <c r="F28" s="362">
        <f t="shared" si="17"/>
        <v>0</v>
      </c>
      <c r="G28" s="330"/>
      <c r="H28" s="50"/>
      <c r="I28" s="50"/>
      <c r="J28" s="50"/>
      <c r="K28" s="50"/>
      <c r="L28" s="50"/>
      <c r="M28" s="91"/>
      <c r="N28" s="324"/>
    </row>
    <row r="29" spans="1:14" s="51" customFormat="1" ht="18.75">
      <c r="A29" s="49">
        <v>85</v>
      </c>
      <c r="B29" s="49">
        <v>1</v>
      </c>
      <c r="C29" s="19"/>
      <c r="D29" s="365"/>
      <c r="E29" s="363"/>
      <c r="F29" s="333">
        <f t="shared" si="14"/>
        <v>0</v>
      </c>
      <c r="G29" s="329"/>
      <c r="H29" s="66"/>
      <c r="I29" s="66"/>
      <c r="J29" s="66"/>
      <c r="K29" s="66">
        <f t="shared" ref="K29" si="18">E29</f>
        <v>0</v>
      </c>
      <c r="L29" s="66"/>
      <c r="M29" s="92"/>
      <c r="N29" s="323"/>
    </row>
    <row r="30" spans="1:14" s="54" customFormat="1">
      <c r="A30" s="49"/>
      <c r="B30" s="53"/>
      <c r="C30" s="326" t="s">
        <v>4</v>
      </c>
      <c r="D30" s="362">
        <f>D31+D32+D33+D34+D35</f>
        <v>0</v>
      </c>
      <c r="E30" s="362">
        <f t="shared" ref="E30:F30" si="19">E31+E32+E33+E34+E35</f>
        <v>3610</v>
      </c>
      <c r="F30" s="362">
        <f t="shared" si="19"/>
        <v>3610</v>
      </c>
      <c r="G30" s="330"/>
      <c r="H30" s="50"/>
      <c r="I30" s="50"/>
      <c r="J30" s="50"/>
      <c r="K30" s="50"/>
      <c r="L30" s="50"/>
      <c r="M30" s="91"/>
      <c r="N30" s="324"/>
    </row>
    <row r="31" spans="1:14" s="51" customFormat="1" ht="18.75">
      <c r="A31" s="49">
        <v>105</v>
      </c>
      <c r="B31" s="49">
        <v>1</v>
      </c>
      <c r="C31" s="16" t="s">
        <v>101</v>
      </c>
      <c r="D31" s="365"/>
      <c r="E31" s="329">
        <v>354</v>
      </c>
      <c r="F31" s="333">
        <f t="shared" si="14"/>
        <v>354</v>
      </c>
      <c r="G31" s="329"/>
      <c r="H31" s="66"/>
      <c r="I31" s="66"/>
      <c r="J31" s="66"/>
      <c r="K31" s="66">
        <f t="shared" ref="K31:K35" si="20">E31</f>
        <v>354</v>
      </c>
      <c r="L31" s="66"/>
      <c r="M31" s="92"/>
      <c r="N31" s="323"/>
    </row>
    <row r="32" spans="1:14" s="51" customFormat="1" ht="18.75">
      <c r="A32" s="49">
        <f t="shared" si="16"/>
        <v>106</v>
      </c>
      <c r="B32" s="49">
        <f>B31+1</f>
        <v>2</v>
      </c>
      <c r="C32" s="16" t="s">
        <v>30</v>
      </c>
      <c r="D32" s="365"/>
      <c r="E32" s="329">
        <v>448</v>
      </c>
      <c r="F32" s="333">
        <f t="shared" si="14"/>
        <v>448</v>
      </c>
      <c r="G32" s="329"/>
      <c r="H32" s="66"/>
      <c r="I32" s="66"/>
      <c r="J32" s="66"/>
      <c r="K32" s="66">
        <f t="shared" si="20"/>
        <v>448</v>
      </c>
      <c r="L32" s="66"/>
      <c r="M32" s="92"/>
      <c r="N32" s="323"/>
    </row>
    <row r="33" spans="1:14" s="51" customFormat="1" ht="18.75">
      <c r="A33" s="49" t="e">
        <f>#REF!+1</f>
        <v>#REF!</v>
      </c>
      <c r="B33" s="49">
        <f t="shared" ref="B33:B35" si="21">B32+1</f>
        <v>3</v>
      </c>
      <c r="C33" s="16" t="s">
        <v>31</v>
      </c>
      <c r="D33" s="365"/>
      <c r="E33" s="329">
        <v>1982</v>
      </c>
      <c r="F33" s="333">
        <f t="shared" si="14"/>
        <v>1982</v>
      </c>
      <c r="G33" s="329"/>
      <c r="H33" s="66"/>
      <c r="I33" s="66"/>
      <c r="J33" s="66"/>
      <c r="K33" s="66">
        <f t="shared" si="20"/>
        <v>1982</v>
      </c>
      <c r="L33" s="66"/>
      <c r="M33" s="92"/>
      <c r="N33" s="323"/>
    </row>
    <row r="34" spans="1:14" s="51" customFormat="1" ht="18.75">
      <c r="A34" s="49" t="e">
        <f t="shared" si="16"/>
        <v>#REF!</v>
      </c>
      <c r="B34" s="49">
        <f t="shared" si="21"/>
        <v>4</v>
      </c>
      <c r="C34" s="16" t="s">
        <v>99</v>
      </c>
      <c r="D34" s="365"/>
      <c r="E34" s="329">
        <v>265</v>
      </c>
      <c r="F34" s="333">
        <f t="shared" si="14"/>
        <v>265</v>
      </c>
      <c r="G34" s="329"/>
      <c r="H34" s="66"/>
      <c r="I34" s="66"/>
      <c r="J34" s="66"/>
      <c r="K34" s="66">
        <f t="shared" si="20"/>
        <v>265</v>
      </c>
      <c r="L34" s="66"/>
      <c r="M34" s="92"/>
      <c r="N34" s="323"/>
    </row>
    <row r="35" spans="1:14" s="51" customFormat="1" ht="19.5" thickBot="1">
      <c r="A35" s="49" t="e">
        <f t="shared" si="16"/>
        <v>#REF!</v>
      </c>
      <c r="B35" s="49">
        <f t="shared" si="21"/>
        <v>5</v>
      </c>
      <c r="C35" s="16" t="s">
        <v>165</v>
      </c>
      <c r="D35" s="365"/>
      <c r="E35" s="329">
        <v>561</v>
      </c>
      <c r="F35" s="333">
        <f t="shared" si="14"/>
        <v>561</v>
      </c>
      <c r="G35" s="329"/>
      <c r="H35" s="66"/>
      <c r="I35" s="66"/>
      <c r="J35" s="66"/>
      <c r="K35" s="66">
        <f t="shared" si="20"/>
        <v>561</v>
      </c>
      <c r="L35" s="66"/>
      <c r="M35" s="92"/>
      <c r="N35" s="323"/>
    </row>
    <row r="36" spans="1:14" s="51" customFormat="1" ht="15.75" thickBot="1">
      <c r="C36" s="374" t="s">
        <v>3</v>
      </c>
      <c r="D36" s="375">
        <f>D37+D38+D39</f>
        <v>0</v>
      </c>
      <c r="E36" s="375">
        <f t="shared" ref="E36:F36" si="22">E37+E38+E39</f>
        <v>190</v>
      </c>
      <c r="F36" s="375">
        <f t="shared" si="22"/>
        <v>190</v>
      </c>
      <c r="G36" s="329"/>
      <c r="H36" s="66"/>
      <c r="I36" s="66"/>
      <c r="J36" s="66"/>
      <c r="K36" s="66"/>
      <c r="L36" s="66"/>
      <c r="M36" s="92"/>
      <c r="N36" s="323"/>
    </row>
    <row r="37" spans="1:14" s="51" customFormat="1" ht="18.75">
      <c r="C37" s="371" t="s">
        <v>64</v>
      </c>
      <c r="D37" s="376"/>
      <c r="E37" s="372">
        <v>190</v>
      </c>
      <c r="F37" s="373">
        <f t="shared" si="14"/>
        <v>190</v>
      </c>
      <c r="G37" s="329">
        <f>E37</f>
        <v>190</v>
      </c>
      <c r="H37" s="66"/>
      <c r="I37" s="66"/>
      <c r="J37" s="66"/>
      <c r="K37" s="66"/>
      <c r="L37" s="66"/>
      <c r="M37" s="92"/>
      <c r="N37" s="323"/>
    </row>
    <row r="38" spans="1:14" s="51" customFormat="1" ht="18.75">
      <c r="C38" s="205" t="s">
        <v>65</v>
      </c>
      <c r="D38" s="366"/>
      <c r="E38" s="329"/>
      <c r="F38" s="333">
        <f t="shared" si="14"/>
        <v>0</v>
      </c>
      <c r="G38" s="329"/>
      <c r="H38" s="66">
        <f>E38</f>
        <v>0</v>
      </c>
      <c r="I38" s="66"/>
      <c r="J38" s="66"/>
      <c r="K38" s="66"/>
      <c r="L38" s="66"/>
      <c r="M38" s="92"/>
      <c r="N38" s="323"/>
    </row>
    <row r="39" spans="1:14" s="51" customFormat="1" ht="31.5" thickBot="1">
      <c r="C39" s="164" t="s">
        <v>91</v>
      </c>
      <c r="D39" s="366"/>
      <c r="E39" s="329"/>
      <c r="F39" s="333">
        <f t="shared" si="14"/>
        <v>0</v>
      </c>
      <c r="G39" s="331"/>
      <c r="H39" s="152">
        <f>E39</f>
        <v>0</v>
      </c>
      <c r="I39" s="152"/>
      <c r="J39" s="152"/>
      <c r="K39" s="152"/>
      <c r="L39" s="152"/>
      <c r="M39" s="161"/>
      <c r="N39" s="325"/>
    </row>
    <row r="40" spans="1:14" ht="15.75" thickBot="1">
      <c r="D40" s="367">
        <f>D4+D36</f>
        <v>0</v>
      </c>
      <c r="E40" s="364">
        <f>E4+E36</f>
        <v>22400</v>
      </c>
      <c r="F40" s="364">
        <f>F4+F36</f>
        <v>22400</v>
      </c>
      <c r="G40" s="163">
        <f>SUM(G5:G38)</f>
        <v>190</v>
      </c>
      <c r="H40" s="95">
        <f>SUM(H5:H39)</f>
        <v>0</v>
      </c>
      <c r="I40" s="95">
        <f>SUM(I5:I38)</f>
        <v>0</v>
      </c>
      <c r="J40" s="95">
        <f>SUM(J5:J38)</f>
        <v>0</v>
      </c>
      <c r="K40" s="95">
        <f>SUM(K5:K38)</f>
        <v>22210</v>
      </c>
      <c r="L40" s="95">
        <f>SUM(L5:L38)</f>
        <v>0</v>
      </c>
      <c r="M40" s="162">
        <f>SUM(M5:M38)</f>
        <v>0</v>
      </c>
      <c r="N40" s="94">
        <f>SUM(G40:M40)</f>
        <v>22400</v>
      </c>
    </row>
    <row r="41" spans="1:14" ht="15.75" thickBot="1">
      <c r="G41" s="111">
        <v>2210</v>
      </c>
      <c r="H41" s="112">
        <v>2240</v>
      </c>
      <c r="I41" s="112">
        <v>2610</v>
      </c>
      <c r="J41" s="112">
        <v>3121</v>
      </c>
      <c r="K41" s="112">
        <v>3131</v>
      </c>
      <c r="L41" s="112">
        <v>3141</v>
      </c>
      <c r="M41" s="158">
        <v>3210</v>
      </c>
      <c r="N41" s="252" t="s">
        <v>102</v>
      </c>
    </row>
  </sheetData>
  <mergeCells count="4">
    <mergeCell ref="D1:E1"/>
    <mergeCell ref="D2:E2"/>
    <mergeCell ref="G2:M2"/>
    <mergeCell ref="N2:N4"/>
  </mergeCells>
  <pageMargins left="0" right="0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R66"/>
  <sheetViews>
    <sheetView view="pageBreakPreview" zoomScale="70" zoomScaleNormal="100" zoomScaleSheetLayoutView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E7" sqref="E7"/>
    </sheetView>
  </sheetViews>
  <sheetFormatPr defaultRowHeight="15.75"/>
  <cols>
    <col min="3" max="3" width="99.85546875" customWidth="1"/>
    <col min="4" max="4" width="14.42578125" style="62" customWidth="1"/>
    <col min="5" max="5" width="14.28515625" style="56" customWidth="1"/>
    <col min="6" max="6" width="15.28515625" style="56" customWidth="1"/>
    <col min="7" max="8" width="11.85546875" style="56" customWidth="1"/>
    <col min="9" max="9" width="12" style="56" customWidth="1"/>
    <col min="10" max="10" width="10.7109375" style="56" customWidth="1"/>
    <col min="11" max="11" width="10" style="56" bestFit="1" customWidth="1"/>
    <col min="12" max="12" width="9.7109375" style="56" customWidth="1"/>
    <col min="13" max="13" width="11.42578125" style="56" customWidth="1"/>
    <col min="14" max="14" width="9.140625" style="56"/>
    <col min="15" max="15" width="12" style="56" customWidth="1"/>
    <col min="16" max="16" width="11.28515625" style="56" customWidth="1"/>
    <col min="17" max="17" width="11.42578125" customWidth="1"/>
  </cols>
  <sheetData>
    <row r="1" spans="1:17" ht="16.5" thickBot="1">
      <c r="B1" s="2"/>
      <c r="C1" s="5"/>
      <c r="D1" s="435" t="s">
        <v>78</v>
      </c>
      <c r="E1" s="435"/>
    </row>
    <row r="2" spans="1:17" ht="16.5" thickBot="1">
      <c r="B2" s="2"/>
      <c r="C2" s="101" t="s">
        <v>1</v>
      </c>
      <c r="D2" s="105" t="s">
        <v>85</v>
      </c>
      <c r="E2" s="106" t="s">
        <v>87</v>
      </c>
      <c r="F2" s="109" t="s">
        <v>86</v>
      </c>
      <c r="G2" s="436">
        <v>1217461</v>
      </c>
      <c r="H2" s="437"/>
      <c r="I2" s="438"/>
      <c r="J2" s="439"/>
      <c r="K2" s="440">
        <v>1216030</v>
      </c>
      <c r="L2" s="441"/>
      <c r="M2" s="441"/>
      <c r="N2" s="441"/>
      <c r="O2" s="441"/>
      <c r="P2" s="441"/>
      <c r="Q2" s="442" t="s">
        <v>102</v>
      </c>
    </row>
    <row r="3" spans="1:17" ht="16.5" thickBot="1">
      <c r="A3" s="2"/>
      <c r="B3" s="7"/>
      <c r="C3" s="102" t="s">
        <v>66</v>
      </c>
      <c r="D3" s="107">
        <f>D4+D13+D19+D26+D36+D42+D44</f>
        <v>0</v>
      </c>
      <c r="E3" s="108">
        <f>E4+E13+E19+E26+E36+E42+E44</f>
        <v>64111</v>
      </c>
      <c r="F3" s="142">
        <f>F4+F13+F19+F26+F36+F42+F44</f>
        <v>64111</v>
      </c>
      <c r="G3" s="145">
        <v>2240</v>
      </c>
      <c r="H3" s="110">
        <v>3122</v>
      </c>
      <c r="I3" s="110">
        <v>3132</v>
      </c>
      <c r="J3" s="114">
        <v>3142</v>
      </c>
      <c r="K3" s="115">
        <v>2210</v>
      </c>
      <c r="L3" s="116">
        <v>2240</v>
      </c>
      <c r="M3" s="116">
        <v>2610</v>
      </c>
      <c r="N3" s="110">
        <v>3122</v>
      </c>
      <c r="O3" s="116">
        <v>3132</v>
      </c>
      <c r="P3" s="153">
        <v>3142</v>
      </c>
      <c r="Q3" s="443"/>
    </row>
    <row r="4" spans="1:17" s="30" customFormat="1">
      <c r="A4" s="27"/>
      <c r="B4" s="27"/>
      <c r="C4" s="35" t="s">
        <v>67</v>
      </c>
      <c r="D4" s="103">
        <f>D5+D9+D11</f>
        <v>0</v>
      </c>
      <c r="E4" s="103">
        <f>E5+E9+E11</f>
        <v>14611</v>
      </c>
      <c r="F4" s="103">
        <f>F5+F9+F11</f>
        <v>14611</v>
      </c>
      <c r="G4" s="126"/>
      <c r="H4" s="104"/>
      <c r="I4" s="104"/>
      <c r="J4" s="117"/>
      <c r="K4" s="126"/>
      <c r="L4" s="104"/>
      <c r="M4" s="104"/>
      <c r="N4" s="104"/>
      <c r="O4" s="104"/>
      <c r="P4" s="104"/>
      <c r="Q4" s="127"/>
    </row>
    <row r="5" spans="1:17" s="80" customFormat="1">
      <c r="A5" s="77"/>
      <c r="B5" s="77"/>
      <c r="C5" s="78"/>
      <c r="D5" s="79">
        <f>D6+D7+D8</f>
        <v>0</v>
      </c>
      <c r="E5" s="79">
        <f t="shared" ref="E5:F5" si="0">E6+E7+E8</f>
        <v>8300</v>
      </c>
      <c r="F5" s="79">
        <f t="shared" si="0"/>
        <v>8300</v>
      </c>
      <c r="G5" s="128"/>
      <c r="H5" s="96"/>
      <c r="I5" s="96"/>
      <c r="J5" s="118"/>
      <c r="K5" s="128"/>
      <c r="L5" s="96"/>
      <c r="M5" s="96"/>
      <c r="N5" s="96"/>
      <c r="O5" s="96"/>
      <c r="P5" s="96"/>
      <c r="Q5" s="129"/>
    </row>
    <row r="6" spans="1:17" ht="18.75">
      <c r="A6" s="2" t="e">
        <f>#REF!+1</f>
        <v>#REF!</v>
      </c>
      <c r="B6" s="2" t="e">
        <f>#REF!+1</f>
        <v>#REF!</v>
      </c>
      <c r="C6" s="20" t="s">
        <v>82</v>
      </c>
      <c r="D6" s="63"/>
      <c r="E6" s="13">
        <v>3300</v>
      </c>
      <c r="F6" s="144">
        <f t="shared" ref="F6:F25" si="1">D6+E6</f>
        <v>3300</v>
      </c>
      <c r="G6" s="130"/>
      <c r="H6" s="12"/>
      <c r="I6" s="13">
        <f t="shared" ref="I6:I8" si="2">E6</f>
        <v>3300</v>
      </c>
      <c r="J6" s="119"/>
      <c r="K6" s="130"/>
      <c r="L6" s="12"/>
      <c r="M6" s="12"/>
      <c r="N6" s="12"/>
      <c r="O6" s="12"/>
      <c r="P6" s="12"/>
      <c r="Q6" s="131"/>
    </row>
    <row r="7" spans="1:17" ht="18.75">
      <c r="A7" s="2" t="e">
        <f t="shared" ref="A7" si="3">A6+1</f>
        <v>#REF!</v>
      </c>
      <c r="B7" s="2" t="e">
        <f t="shared" ref="B7" si="4">B6+1</f>
        <v>#REF!</v>
      </c>
      <c r="C7" s="20" t="s">
        <v>33</v>
      </c>
      <c r="D7" s="63"/>
      <c r="E7" s="13"/>
      <c r="F7" s="144">
        <f t="shared" si="1"/>
        <v>0</v>
      </c>
      <c r="G7" s="130"/>
      <c r="H7" s="12"/>
      <c r="I7" s="13">
        <f t="shared" si="2"/>
        <v>0</v>
      </c>
      <c r="J7" s="119"/>
      <c r="K7" s="130"/>
      <c r="L7" s="12"/>
      <c r="M7" s="12"/>
      <c r="N7" s="12"/>
      <c r="O7" s="12"/>
      <c r="P7" s="12"/>
      <c r="Q7" s="131"/>
    </row>
    <row r="8" spans="1:17" ht="18.75">
      <c r="A8" s="2" t="e">
        <f>#REF!+1</f>
        <v>#REF!</v>
      </c>
      <c r="B8" s="2" t="e">
        <f>#REF!+1</f>
        <v>#REF!</v>
      </c>
      <c r="C8" s="17" t="s">
        <v>32</v>
      </c>
      <c r="D8" s="63"/>
      <c r="E8" s="13">
        <v>5000</v>
      </c>
      <c r="F8" s="144">
        <f t="shared" si="1"/>
        <v>5000</v>
      </c>
      <c r="G8" s="130"/>
      <c r="H8" s="12"/>
      <c r="I8" s="13">
        <f t="shared" si="2"/>
        <v>5000</v>
      </c>
      <c r="J8" s="119"/>
      <c r="K8" s="130"/>
      <c r="L8" s="12"/>
      <c r="M8" s="12"/>
      <c r="N8" s="12"/>
      <c r="O8" s="12"/>
      <c r="P8" s="12"/>
      <c r="Q8" s="131"/>
    </row>
    <row r="9" spans="1:17" s="76" customFormat="1" ht="18.75">
      <c r="A9" s="74"/>
      <c r="B9" s="74"/>
      <c r="C9" s="75"/>
      <c r="D9" s="79">
        <f>D10</f>
        <v>0</v>
      </c>
      <c r="E9" s="79">
        <f t="shared" ref="E9:F9" si="5">E10</f>
        <v>1311</v>
      </c>
      <c r="F9" s="79">
        <f t="shared" si="5"/>
        <v>1311</v>
      </c>
      <c r="G9" s="134"/>
      <c r="H9" s="97"/>
      <c r="I9" s="97"/>
      <c r="J9" s="121"/>
      <c r="K9" s="134"/>
      <c r="L9" s="97"/>
      <c r="M9" s="97"/>
      <c r="N9" s="97"/>
      <c r="O9" s="97"/>
      <c r="P9" s="97"/>
      <c r="Q9" s="135"/>
    </row>
    <row r="10" spans="1:17" s="73" customFormat="1" ht="21.75" customHeight="1">
      <c r="A10" s="71" t="e">
        <f>#REF!+1</f>
        <v>#REF!</v>
      </c>
      <c r="B10" s="69" t="e">
        <f>#REF!+1</f>
        <v>#REF!</v>
      </c>
      <c r="C10" s="19" t="s">
        <v>83</v>
      </c>
      <c r="D10" s="63"/>
      <c r="E10" s="65">
        <v>1311</v>
      </c>
      <c r="F10" s="144">
        <f t="shared" si="1"/>
        <v>1311</v>
      </c>
      <c r="G10" s="132"/>
      <c r="H10" s="72"/>
      <c r="I10" s="72"/>
      <c r="J10" s="122">
        <f t="shared" ref="J10" si="6">E10</f>
        <v>1311</v>
      </c>
      <c r="K10" s="132"/>
      <c r="L10" s="72"/>
      <c r="M10" s="72"/>
      <c r="N10" s="72"/>
      <c r="O10" s="72"/>
      <c r="P10" s="72"/>
      <c r="Q10" s="133"/>
    </row>
    <row r="11" spans="1:17" s="76" customFormat="1" ht="21.75" customHeight="1">
      <c r="A11" s="74"/>
      <c r="B11" s="74"/>
      <c r="C11" s="75"/>
      <c r="D11" s="79">
        <f>D12</f>
        <v>0</v>
      </c>
      <c r="E11" s="79">
        <f t="shared" ref="E11:F11" si="7">E12</f>
        <v>5000</v>
      </c>
      <c r="F11" s="79">
        <f t="shared" si="7"/>
        <v>5000</v>
      </c>
      <c r="G11" s="134"/>
      <c r="H11" s="97"/>
      <c r="I11" s="97"/>
      <c r="J11" s="121"/>
      <c r="K11" s="134"/>
      <c r="L11" s="97"/>
      <c r="M11" s="97"/>
      <c r="N11" s="97"/>
      <c r="O11" s="97"/>
      <c r="P11" s="97"/>
      <c r="Q11" s="135"/>
    </row>
    <row r="12" spans="1:17" s="73" customFormat="1" ht="37.5">
      <c r="A12" s="71" t="e">
        <f>A10+1</f>
        <v>#REF!</v>
      </c>
      <c r="B12" s="69">
        <v>1</v>
      </c>
      <c r="C12" s="19" t="s">
        <v>88</v>
      </c>
      <c r="D12" s="63"/>
      <c r="E12" s="65">
        <v>5000</v>
      </c>
      <c r="F12" s="144">
        <f t="shared" si="1"/>
        <v>5000</v>
      </c>
      <c r="G12" s="146"/>
      <c r="H12" s="65">
        <f>E12</f>
        <v>5000</v>
      </c>
      <c r="I12" s="72"/>
      <c r="J12" s="120"/>
      <c r="K12" s="132"/>
      <c r="L12" s="72"/>
      <c r="M12" s="72"/>
      <c r="N12" s="72"/>
      <c r="O12" s="72"/>
      <c r="P12" s="72"/>
      <c r="Q12" s="133"/>
    </row>
    <row r="13" spans="1:17" s="32" customFormat="1">
      <c r="A13" s="31"/>
      <c r="B13" s="31"/>
      <c r="C13" s="28" t="s">
        <v>5</v>
      </c>
      <c r="D13" s="67">
        <f>D14+D17</f>
        <v>0</v>
      </c>
      <c r="E13" s="67">
        <f>E14+E17</f>
        <v>7000</v>
      </c>
      <c r="F13" s="67">
        <f>F14+F17</f>
        <v>7000</v>
      </c>
      <c r="G13" s="136"/>
      <c r="H13" s="98"/>
      <c r="I13" s="98"/>
      <c r="J13" s="123"/>
      <c r="K13" s="136"/>
      <c r="L13" s="98"/>
      <c r="M13" s="98"/>
      <c r="N13" s="98"/>
      <c r="O13" s="98"/>
      <c r="P13" s="98"/>
      <c r="Q13" s="137"/>
    </row>
    <row r="14" spans="1:17" s="32" customFormat="1">
      <c r="A14" s="81"/>
      <c r="B14" s="81"/>
      <c r="C14" s="82">
        <v>3132</v>
      </c>
      <c r="D14" s="79">
        <f>D15+D16</f>
        <v>0</v>
      </c>
      <c r="E14" s="79">
        <f t="shared" ref="E14:F14" si="8">E15+E16</f>
        <v>7000</v>
      </c>
      <c r="F14" s="79">
        <f t="shared" si="8"/>
        <v>7000</v>
      </c>
      <c r="G14" s="136"/>
      <c r="H14" s="98"/>
      <c r="I14" s="98"/>
      <c r="J14" s="123"/>
      <c r="K14" s="136"/>
      <c r="L14" s="98"/>
      <c r="M14" s="98"/>
      <c r="N14" s="98"/>
      <c r="O14" s="98"/>
      <c r="P14" s="98"/>
      <c r="Q14" s="137"/>
    </row>
    <row r="15" spans="1:17" ht="18.75">
      <c r="A15" s="2" t="e">
        <f>#REF!+1</f>
        <v>#REF!</v>
      </c>
      <c r="B15" s="2" t="e">
        <f>#REF!+1</f>
        <v>#REF!</v>
      </c>
      <c r="C15" s="16" t="s">
        <v>35</v>
      </c>
      <c r="D15" s="63"/>
      <c r="E15" s="13">
        <v>3000</v>
      </c>
      <c r="F15" s="144">
        <f t="shared" si="1"/>
        <v>3000</v>
      </c>
      <c r="G15" s="130"/>
      <c r="H15" s="12"/>
      <c r="I15" s="13">
        <f t="shared" ref="I15:I16" si="9">E15</f>
        <v>3000</v>
      </c>
      <c r="J15" s="119"/>
      <c r="K15" s="130"/>
      <c r="L15" s="12"/>
      <c r="M15" s="12"/>
      <c r="N15" s="12"/>
      <c r="O15" s="12"/>
      <c r="P15" s="12"/>
      <c r="Q15" s="131"/>
    </row>
    <row r="16" spans="1:17" ht="18.75" customHeight="1">
      <c r="A16" s="2" t="e">
        <f>#REF!+1</f>
        <v>#REF!</v>
      </c>
      <c r="B16" s="2" t="e">
        <f>#REF!+1</f>
        <v>#REF!</v>
      </c>
      <c r="C16" s="16" t="s">
        <v>34</v>
      </c>
      <c r="D16" s="63"/>
      <c r="E16" s="63">
        <v>4000</v>
      </c>
      <c r="F16" s="144">
        <f t="shared" si="1"/>
        <v>4000</v>
      </c>
      <c r="G16" s="130"/>
      <c r="H16" s="12"/>
      <c r="I16" s="13">
        <f t="shared" si="9"/>
        <v>4000</v>
      </c>
      <c r="J16" s="119"/>
      <c r="K16" s="130"/>
      <c r="L16" s="12"/>
      <c r="M16" s="12"/>
      <c r="N16" s="12"/>
      <c r="O16" s="12"/>
      <c r="P16" s="12"/>
      <c r="Q16" s="131"/>
    </row>
    <row r="17" spans="1:17">
      <c r="A17" s="81"/>
      <c r="B17" s="81"/>
      <c r="C17" s="82">
        <v>3122</v>
      </c>
      <c r="D17" s="79">
        <f>D18</f>
        <v>0</v>
      </c>
      <c r="E17" s="79">
        <f t="shared" ref="E17:F17" si="10">E18</f>
        <v>0</v>
      </c>
      <c r="F17" s="79">
        <f t="shared" si="10"/>
        <v>0</v>
      </c>
      <c r="G17" s="130"/>
      <c r="H17" s="12"/>
      <c r="I17" s="13"/>
      <c r="J17" s="119"/>
      <c r="K17" s="130"/>
      <c r="L17" s="12"/>
      <c r="M17" s="12"/>
      <c r="N17" s="12"/>
      <c r="O17" s="12"/>
      <c r="P17" s="12"/>
      <c r="Q17" s="131"/>
    </row>
    <row r="18" spans="1:17">
      <c r="A18" s="2"/>
      <c r="B18" s="2"/>
      <c r="C18" s="358"/>
      <c r="D18" s="63"/>
      <c r="E18" s="13"/>
      <c r="F18" s="144">
        <f>E18</f>
        <v>0</v>
      </c>
      <c r="G18" s="130"/>
      <c r="H18" s="13">
        <f>E18</f>
        <v>0</v>
      </c>
      <c r="I18" s="13"/>
      <c r="J18" s="119"/>
      <c r="K18" s="130"/>
      <c r="L18" s="12"/>
      <c r="M18" s="12"/>
      <c r="N18" s="12"/>
      <c r="O18" s="12"/>
      <c r="P18" s="12"/>
      <c r="Q18" s="131"/>
    </row>
    <row r="19" spans="1:17" s="32" customFormat="1" ht="15" customHeight="1">
      <c r="A19" s="31"/>
      <c r="B19" s="31"/>
      <c r="C19" s="28" t="s">
        <v>47</v>
      </c>
      <c r="D19" s="67">
        <f>D20+D24</f>
        <v>0</v>
      </c>
      <c r="E19" s="67">
        <f>E20+E24</f>
        <v>3000</v>
      </c>
      <c r="F19" s="67">
        <f>F20+F24</f>
        <v>3000</v>
      </c>
      <c r="G19" s="136"/>
      <c r="H19" s="98"/>
      <c r="I19" s="98"/>
      <c r="J19" s="123"/>
      <c r="K19" s="136"/>
      <c r="L19" s="98"/>
      <c r="M19" s="98"/>
      <c r="N19" s="98"/>
      <c r="O19" s="98"/>
      <c r="P19" s="98"/>
      <c r="Q19" s="137"/>
    </row>
    <row r="20" spans="1:17" s="32" customFormat="1" ht="15" customHeight="1">
      <c r="A20" s="81"/>
      <c r="B20" s="81"/>
      <c r="C20" s="82">
        <v>3122</v>
      </c>
      <c r="D20" s="79">
        <f>D21+D22+D23</f>
        <v>0</v>
      </c>
      <c r="E20" s="79">
        <f t="shared" ref="E20:F20" si="11">E21+E22+E23</f>
        <v>3000</v>
      </c>
      <c r="F20" s="79">
        <f t="shared" si="11"/>
        <v>3000</v>
      </c>
      <c r="G20" s="136"/>
      <c r="H20" s="98"/>
      <c r="I20" s="98"/>
      <c r="J20" s="123"/>
      <c r="K20" s="136"/>
      <c r="L20" s="98"/>
      <c r="M20" s="98"/>
      <c r="N20" s="98"/>
      <c r="O20" s="98"/>
      <c r="P20" s="98"/>
      <c r="Q20" s="137"/>
    </row>
    <row r="21" spans="1:17" ht="18.75">
      <c r="A21" s="2">
        <v>52</v>
      </c>
      <c r="B21" s="2">
        <v>1</v>
      </c>
      <c r="C21" s="18" t="s">
        <v>45</v>
      </c>
      <c r="D21" s="63"/>
      <c r="E21" s="13">
        <v>500</v>
      </c>
      <c r="F21" s="144">
        <f t="shared" si="1"/>
        <v>500</v>
      </c>
      <c r="G21" s="130"/>
      <c r="H21" s="13">
        <f>E21</f>
        <v>500</v>
      </c>
      <c r="I21" s="12"/>
      <c r="J21" s="119"/>
      <c r="K21" s="130"/>
      <c r="L21" s="12"/>
      <c r="M21" s="12"/>
      <c r="N21" s="12"/>
      <c r="O21" s="12"/>
      <c r="P21" s="12"/>
      <c r="Q21" s="131"/>
    </row>
    <row r="22" spans="1:17" ht="18.75">
      <c r="A22" s="2">
        <f t="shared" ref="A22:B23" si="12">A21+1</f>
        <v>53</v>
      </c>
      <c r="B22" s="2">
        <f t="shared" si="12"/>
        <v>2</v>
      </c>
      <c r="C22" s="18" t="s">
        <v>44</v>
      </c>
      <c r="D22" s="63"/>
      <c r="E22" s="13">
        <v>2000</v>
      </c>
      <c r="F22" s="144">
        <f t="shared" si="1"/>
        <v>2000</v>
      </c>
      <c r="G22" s="130"/>
      <c r="H22" s="13">
        <f t="shared" ref="H22:H23" si="13">E22</f>
        <v>2000</v>
      </c>
      <c r="I22" s="12"/>
      <c r="J22" s="119"/>
      <c r="K22" s="130"/>
      <c r="L22" s="12"/>
      <c r="M22" s="12"/>
      <c r="N22" s="12"/>
      <c r="O22" s="12"/>
      <c r="P22" s="12"/>
      <c r="Q22" s="131"/>
    </row>
    <row r="23" spans="1:17" ht="18.75">
      <c r="A23" s="2">
        <f t="shared" ref="A23" si="14">A22+1</f>
        <v>54</v>
      </c>
      <c r="B23" s="2">
        <f t="shared" si="12"/>
        <v>3</v>
      </c>
      <c r="C23" s="22" t="s">
        <v>46</v>
      </c>
      <c r="D23" s="63"/>
      <c r="E23" s="13">
        <v>500</v>
      </c>
      <c r="F23" s="144">
        <f t="shared" si="1"/>
        <v>500</v>
      </c>
      <c r="G23" s="130"/>
      <c r="H23" s="13">
        <f t="shared" si="13"/>
        <v>500</v>
      </c>
      <c r="I23" s="12"/>
      <c r="J23" s="119"/>
      <c r="K23" s="130"/>
      <c r="L23" s="12"/>
      <c r="M23" s="12"/>
      <c r="N23" s="12"/>
      <c r="O23" s="12"/>
      <c r="P23" s="12"/>
      <c r="Q23" s="131"/>
    </row>
    <row r="24" spans="1:17" ht="16.5" customHeight="1">
      <c r="A24" s="81"/>
      <c r="B24" s="81"/>
      <c r="C24" s="82">
        <v>3132</v>
      </c>
      <c r="D24" s="79">
        <f>D25</f>
        <v>0</v>
      </c>
      <c r="E24" s="79">
        <f t="shared" ref="E24:F24" si="15">E25</f>
        <v>0</v>
      </c>
      <c r="F24" s="79">
        <f t="shared" si="15"/>
        <v>0</v>
      </c>
      <c r="G24" s="130"/>
      <c r="H24" s="12"/>
      <c r="I24" s="13"/>
      <c r="J24" s="119"/>
      <c r="K24" s="130"/>
      <c r="L24" s="12"/>
      <c r="M24" s="12"/>
      <c r="N24" s="12"/>
      <c r="O24" s="12"/>
      <c r="P24" s="12"/>
      <c r="Q24" s="131"/>
    </row>
    <row r="25" spans="1:17" ht="19.5" customHeight="1">
      <c r="A25" s="2">
        <f t="shared" ref="A25" si="16">A24+1</f>
        <v>1</v>
      </c>
      <c r="B25" s="2">
        <v>1</v>
      </c>
      <c r="C25" s="23"/>
      <c r="D25" s="63"/>
      <c r="E25" s="13"/>
      <c r="F25" s="144">
        <f t="shared" si="1"/>
        <v>0</v>
      </c>
      <c r="G25" s="130"/>
      <c r="H25" s="13"/>
      <c r="I25" s="13">
        <f>E25</f>
        <v>0</v>
      </c>
      <c r="J25" s="119"/>
      <c r="K25" s="130"/>
      <c r="L25" s="12"/>
      <c r="M25" s="12"/>
      <c r="N25" s="12"/>
      <c r="O25" s="12"/>
      <c r="P25" s="12"/>
      <c r="Q25" s="131"/>
    </row>
    <row r="26" spans="1:17" s="32" customFormat="1">
      <c r="A26" s="31"/>
      <c r="B26" s="31"/>
      <c r="C26" s="28" t="s">
        <v>6</v>
      </c>
      <c r="D26" s="67">
        <f>D27+D28+D29+D30+D31+D32+D33+D34+D35</f>
        <v>0</v>
      </c>
      <c r="E26" s="67">
        <f t="shared" ref="E26:F26" si="17">E27+E28+E29+E30+E31+E32+E33+E34+E35</f>
        <v>27300</v>
      </c>
      <c r="F26" s="67">
        <f t="shared" si="17"/>
        <v>27300</v>
      </c>
      <c r="G26" s="136"/>
      <c r="H26" s="98"/>
      <c r="I26" s="98"/>
      <c r="J26" s="123"/>
      <c r="K26" s="136"/>
      <c r="L26" s="98"/>
      <c r="M26" s="98"/>
      <c r="N26" s="98"/>
      <c r="O26" s="98"/>
      <c r="P26" s="98"/>
      <c r="Q26" s="137"/>
    </row>
    <row r="27" spans="1:17" ht="18.75">
      <c r="A27" s="2">
        <v>1</v>
      </c>
      <c r="B27" s="2">
        <v>1</v>
      </c>
      <c r="C27" s="21" t="s">
        <v>96</v>
      </c>
      <c r="D27" s="63"/>
      <c r="E27" s="63">
        <v>2800</v>
      </c>
      <c r="F27" s="144">
        <f t="shared" ref="F27:F35" si="18">D27+E27</f>
        <v>2800</v>
      </c>
      <c r="G27" s="130"/>
      <c r="H27" s="12"/>
      <c r="I27" s="12"/>
      <c r="J27" s="119"/>
      <c r="K27" s="130"/>
      <c r="L27" s="12"/>
      <c r="M27" s="12"/>
      <c r="N27" s="12"/>
      <c r="O27" s="13">
        <f t="shared" ref="O27:O34" si="19">E27</f>
        <v>2800</v>
      </c>
      <c r="P27" s="12"/>
      <c r="Q27" s="131"/>
    </row>
    <row r="28" spans="1:17" ht="18.75">
      <c r="A28" s="2">
        <f t="shared" ref="A28:A35" si="20">A27+1</f>
        <v>2</v>
      </c>
      <c r="B28" s="2">
        <f t="shared" ref="B28:B35" si="21">B27+1</f>
        <v>2</v>
      </c>
      <c r="C28" s="21" t="s">
        <v>97</v>
      </c>
      <c r="D28" s="63"/>
      <c r="E28" s="63">
        <v>3500</v>
      </c>
      <c r="F28" s="144">
        <f t="shared" si="18"/>
        <v>3500</v>
      </c>
      <c r="G28" s="130"/>
      <c r="H28" s="12"/>
      <c r="I28" s="12"/>
      <c r="J28" s="119"/>
      <c r="K28" s="130"/>
      <c r="L28" s="12"/>
      <c r="M28" s="12"/>
      <c r="N28" s="12"/>
      <c r="O28" s="13">
        <f t="shared" si="19"/>
        <v>3500</v>
      </c>
      <c r="P28" s="12"/>
      <c r="Q28" s="131"/>
    </row>
    <row r="29" spans="1:17" ht="18.75">
      <c r="A29" s="2">
        <f t="shared" si="20"/>
        <v>3</v>
      </c>
      <c r="B29" s="2">
        <f t="shared" si="21"/>
        <v>3</v>
      </c>
      <c r="C29" s="16" t="s">
        <v>23</v>
      </c>
      <c r="D29" s="63"/>
      <c r="E29" s="13">
        <v>2000</v>
      </c>
      <c r="F29" s="144">
        <f t="shared" si="18"/>
        <v>2000</v>
      </c>
      <c r="G29" s="130"/>
      <c r="H29" s="12"/>
      <c r="I29" s="12"/>
      <c r="J29" s="119"/>
      <c r="K29" s="130"/>
      <c r="L29" s="12"/>
      <c r="M29" s="12"/>
      <c r="N29" s="12"/>
      <c r="O29" s="13">
        <f t="shared" si="19"/>
        <v>2000</v>
      </c>
      <c r="P29" s="12"/>
      <c r="Q29" s="131"/>
    </row>
    <row r="30" spans="1:17" ht="18.75">
      <c r="A30" s="2">
        <f t="shared" si="20"/>
        <v>4</v>
      </c>
      <c r="B30" s="2">
        <f t="shared" si="21"/>
        <v>4</v>
      </c>
      <c r="C30" s="16" t="s">
        <v>43</v>
      </c>
      <c r="D30" s="63"/>
      <c r="E30" s="13">
        <v>1540</v>
      </c>
      <c r="F30" s="144">
        <f t="shared" si="18"/>
        <v>1540</v>
      </c>
      <c r="G30" s="130"/>
      <c r="H30" s="12"/>
      <c r="I30" s="12"/>
      <c r="J30" s="119"/>
      <c r="K30" s="130"/>
      <c r="L30" s="12"/>
      <c r="M30" s="12"/>
      <c r="N30" s="12"/>
      <c r="O30" s="13">
        <f t="shared" si="19"/>
        <v>1540</v>
      </c>
      <c r="P30" s="12"/>
      <c r="Q30" s="131"/>
    </row>
    <row r="31" spans="1:17" ht="18.75">
      <c r="A31" s="2">
        <f t="shared" si="20"/>
        <v>5</v>
      </c>
      <c r="B31" s="2">
        <f t="shared" si="21"/>
        <v>5</v>
      </c>
      <c r="C31" s="16" t="s">
        <v>37</v>
      </c>
      <c r="D31" s="63"/>
      <c r="E31" s="13">
        <v>4500</v>
      </c>
      <c r="F31" s="144">
        <f t="shared" si="18"/>
        <v>4500</v>
      </c>
      <c r="G31" s="130"/>
      <c r="H31" s="12"/>
      <c r="I31" s="12"/>
      <c r="J31" s="119"/>
      <c r="K31" s="130"/>
      <c r="L31" s="12"/>
      <c r="M31" s="12"/>
      <c r="N31" s="12"/>
      <c r="O31" s="13">
        <f t="shared" si="19"/>
        <v>4500</v>
      </c>
      <c r="P31" s="12"/>
      <c r="Q31" s="131"/>
    </row>
    <row r="32" spans="1:17" ht="18.75">
      <c r="A32" s="2">
        <f t="shared" si="20"/>
        <v>6</v>
      </c>
      <c r="B32" s="2">
        <f t="shared" si="21"/>
        <v>6</v>
      </c>
      <c r="C32" s="16" t="s">
        <v>42</v>
      </c>
      <c r="D32" s="63"/>
      <c r="E32" s="13">
        <v>4500</v>
      </c>
      <c r="F32" s="144">
        <f t="shared" si="18"/>
        <v>4500</v>
      </c>
      <c r="G32" s="130"/>
      <c r="H32" s="12"/>
      <c r="I32" s="12"/>
      <c r="J32" s="119"/>
      <c r="K32" s="130"/>
      <c r="L32" s="12"/>
      <c r="M32" s="12"/>
      <c r="N32" s="12"/>
      <c r="O32" s="13">
        <f t="shared" si="19"/>
        <v>4500</v>
      </c>
      <c r="P32" s="12"/>
      <c r="Q32" s="131"/>
    </row>
    <row r="33" spans="1:17" ht="18.75">
      <c r="A33" s="2">
        <f t="shared" si="20"/>
        <v>7</v>
      </c>
      <c r="B33" s="2">
        <f t="shared" si="21"/>
        <v>7</v>
      </c>
      <c r="C33" s="16" t="s">
        <v>162</v>
      </c>
      <c r="D33" s="63"/>
      <c r="E33" s="13">
        <v>3200</v>
      </c>
      <c r="F33" s="144">
        <f t="shared" si="18"/>
        <v>3200</v>
      </c>
      <c r="G33" s="130"/>
      <c r="H33" s="12"/>
      <c r="I33" s="12"/>
      <c r="J33" s="119"/>
      <c r="K33" s="130"/>
      <c r="L33" s="12"/>
      <c r="M33" s="12"/>
      <c r="N33" s="12"/>
      <c r="O33" s="13">
        <f t="shared" si="19"/>
        <v>3200</v>
      </c>
      <c r="P33" s="12"/>
      <c r="Q33" s="131"/>
    </row>
    <row r="34" spans="1:17" ht="24" customHeight="1">
      <c r="A34" s="2">
        <f t="shared" si="20"/>
        <v>8</v>
      </c>
      <c r="B34" s="2">
        <f t="shared" si="21"/>
        <v>8</v>
      </c>
      <c r="C34" s="10" t="s">
        <v>41</v>
      </c>
      <c r="D34" s="63"/>
      <c r="E34" s="55">
        <v>2960</v>
      </c>
      <c r="F34" s="377">
        <f t="shared" si="18"/>
        <v>2960</v>
      </c>
      <c r="G34" s="130"/>
      <c r="H34" s="12"/>
      <c r="I34" s="12"/>
      <c r="J34" s="119"/>
      <c r="K34" s="130"/>
      <c r="L34" s="12"/>
      <c r="M34" s="12"/>
      <c r="N34" s="12"/>
      <c r="O34" s="13">
        <f t="shared" si="19"/>
        <v>2960</v>
      </c>
      <c r="P34" s="12"/>
      <c r="Q34" s="131"/>
    </row>
    <row r="35" spans="1:17" ht="20.25" customHeight="1">
      <c r="A35" s="2">
        <f t="shared" si="20"/>
        <v>9</v>
      </c>
      <c r="B35" s="2">
        <f t="shared" si="21"/>
        <v>9</v>
      </c>
      <c r="C35" s="10" t="s">
        <v>40</v>
      </c>
      <c r="D35" s="63"/>
      <c r="E35" s="86">
        <v>2300</v>
      </c>
      <c r="F35" s="377">
        <f t="shared" si="18"/>
        <v>2300</v>
      </c>
      <c r="G35" s="130"/>
      <c r="H35" s="12"/>
      <c r="I35" s="12"/>
      <c r="J35" s="119"/>
      <c r="K35" s="130"/>
      <c r="L35" s="12"/>
      <c r="M35" s="12"/>
      <c r="N35" s="12"/>
      <c r="O35" s="13">
        <f t="shared" ref="O35" si="22">E35</f>
        <v>2300</v>
      </c>
      <c r="P35" s="12"/>
      <c r="Q35" s="131"/>
    </row>
    <row r="36" spans="1:17" s="32" customFormat="1">
      <c r="A36" s="31"/>
      <c r="B36" s="31"/>
      <c r="C36" s="28" t="s">
        <v>7</v>
      </c>
      <c r="D36" s="67">
        <f>D37+D38+D39+D40+D41</f>
        <v>0</v>
      </c>
      <c r="E36" s="67">
        <f t="shared" ref="E36:F36" si="23">E37+E38+E39+E40+E41</f>
        <v>3200</v>
      </c>
      <c r="F36" s="67">
        <f t="shared" si="23"/>
        <v>3200</v>
      </c>
      <c r="G36" s="136"/>
      <c r="H36" s="98"/>
      <c r="I36" s="98"/>
      <c r="J36" s="123"/>
      <c r="K36" s="136"/>
      <c r="L36" s="98"/>
      <c r="M36" s="98"/>
      <c r="N36" s="98"/>
      <c r="O36" s="98"/>
      <c r="P36" s="98"/>
      <c r="Q36" s="137"/>
    </row>
    <row r="37" spans="1:17" ht="18.75">
      <c r="A37" s="2">
        <v>129</v>
      </c>
      <c r="B37" s="2">
        <v>1</v>
      </c>
      <c r="C37" s="18" t="s">
        <v>39</v>
      </c>
      <c r="D37" s="63"/>
      <c r="E37" s="13"/>
      <c r="F37" s="144">
        <f t="shared" ref="F37:F41" si="24">D37+E37</f>
        <v>0</v>
      </c>
      <c r="G37" s="130"/>
      <c r="H37" s="12"/>
      <c r="I37" s="12"/>
      <c r="J37" s="119"/>
      <c r="K37" s="130"/>
      <c r="L37" s="12"/>
      <c r="M37" s="12"/>
      <c r="N37" s="12"/>
      <c r="O37" s="13">
        <f t="shared" ref="O37:O41" si="25">E37</f>
        <v>0</v>
      </c>
      <c r="P37" s="12"/>
      <c r="Q37" s="131"/>
    </row>
    <row r="38" spans="1:17" ht="18.75">
      <c r="A38" s="2">
        <f t="shared" ref="A38:B38" si="26">A37+1</f>
        <v>130</v>
      </c>
      <c r="B38" s="2">
        <f t="shared" si="26"/>
        <v>2</v>
      </c>
      <c r="C38" s="19" t="s">
        <v>98</v>
      </c>
      <c r="D38" s="63"/>
      <c r="E38" s="13">
        <v>700</v>
      </c>
      <c r="F38" s="144">
        <f t="shared" si="24"/>
        <v>700</v>
      </c>
      <c r="G38" s="130"/>
      <c r="H38" s="12"/>
      <c r="I38" s="12"/>
      <c r="J38" s="119"/>
      <c r="K38" s="130"/>
      <c r="L38" s="12"/>
      <c r="M38" s="12"/>
      <c r="N38" s="12"/>
      <c r="O38" s="13">
        <f t="shared" si="25"/>
        <v>700</v>
      </c>
      <c r="P38" s="12"/>
      <c r="Q38" s="131"/>
    </row>
    <row r="39" spans="1:17" ht="18.75">
      <c r="A39" s="2">
        <f t="shared" ref="A39:B39" si="27">A38+1</f>
        <v>131</v>
      </c>
      <c r="B39" s="2">
        <f t="shared" si="27"/>
        <v>3</v>
      </c>
      <c r="C39" s="18" t="s">
        <v>36</v>
      </c>
      <c r="D39" s="63"/>
      <c r="E39" s="13">
        <v>900</v>
      </c>
      <c r="F39" s="144">
        <f t="shared" si="24"/>
        <v>900</v>
      </c>
      <c r="G39" s="130"/>
      <c r="H39" s="12"/>
      <c r="I39" s="12"/>
      <c r="J39" s="119"/>
      <c r="K39" s="130"/>
      <c r="L39" s="12"/>
      <c r="M39" s="12"/>
      <c r="N39" s="12"/>
      <c r="O39" s="13">
        <f t="shared" si="25"/>
        <v>900</v>
      </c>
      <c r="P39" s="12"/>
      <c r="Q39" s="131"/>
    </row>
    <row r="40" spans="1:17" ht="18.75">
      <c r="A40" s="2">
        <f t="shared" ref="A40:B40" si="28">A39+1</f>
        <v>132</v>
      </c>
      <c r="B40" s="2">
        <f t="shared" si="28"/>
        <v>4</v>
      </c>
      <c r="C40" s="16" t="s">
        <v>37</v>
      </c>
      <c r="D40" s="63"/>
      <c r="E40" s="13">
        <v>962</v>
      </c>
      <c r="F40" s="144">
        <f t="shared" si="24"/>
        <v>962</v>
      </c>
      <c r="G40" s="130"/>
      <c r="H40" s="12"/>
      <c r="I40" s="12"/>
      <c r="J40" s="119"/>
      <c r="K40" s="130"/>
      <c r="L40" s="12"/>
      <c r="M40" s="12"/>
      <c r="N40" s="12"/>
      <c r="O40" s="13">
        <f t="shared" si="25"/>
        <v>962</v>
      </c>
      <c r="P40" s="12"/>
      <c r="Q40" s="131"/>
    </row>
    <row r="41" spans="1:17" ht="18.75">
      <c r="A41" s="2">
        <f t="shared" ref="A41:B41" si="29">A40+1</f>
        <v>133</v>
      </c>
      <c r="B41" s="2">
        <f t="shared" si="29"/>
        <v>5</v>
      </c>
      <c r="C41" s="19" t="s">
        <v>38</v>
      </c>
      <c r="D41" s="63"/>
      <c r="E41" s="13">
        <v>638</v>
      </c>
      <c r="F41" s="144">
        <f t="shared" si="24"/>
        <v>638</v>
      </c>
      <c r="G41" s="130"/>
      <c r="H41" s="12"/>
      <c r="I41" s="12"/>
      <c r="J41" s="119"/>
      <c r="K41" s="130"/>
      <c r="L41" s="12"/>
      <c r="M41" s="12"/>
      <c r="N41" s="12"/>
      <c r="O41" s="13">
        <f t="shared" si="25"/>
        <v>638</v>
      </c>
      <c r="P41" s="12"/>
      <c r="Q41" s="131"/>
    </row>
    <row r="42" spans="1:17" s="32" customFormat="1">
      <c r="A42" s="31"/>
      <c r="B42" s="31"/>
      <c r="C42" s="28" t="s">
        <v>90</v>
      </c>
      <c r="D42" s="67">
        <f>D43</f>
        <v>0</v>
      </c>
      <c r="E42" s="67">
        <f t="shared" ref="E42:F42" si="30">E43</f>
        <v>0</v>
      </c>
      <c r="F42" s="67">
        <f t="shared" si="30"/>
        <v>0</v>
      </c>
      <c r="G42" s="136"/>
      <c r="H42" s="98"/>
      <c r="I42" s="98"/>
      <c r="J42" s="123"/>
      <c r="K42" s="136"/>
      <c r="L42" s="98"/>
      <c r="M42" s="98"/>
      <c r="N42" s="98"/>
      <c r="O42" s="98"/>
      <c r="P42" s="98"/>
      <c r="Q42" s="137"/>
    </row>
    <row r="43" spans="1:17" ht="18.75">
      <c r="A43" s="2">
        <v>142</v>
      </c>
      <c r="B43" s="2">
        <v>1</v>
      </c>
      <c r="C43" s="16"/>
      <c r="D43" s="63"/>
      <c r="E43" s="13"/>
      <c r="F43" s="144">
        <f t="shared" ref="F43" si="31">D43+E43</f>
        <v>0</v>
      </c>
      <c r="G43" s="130"/>
      <c r="H43" s="13">
        <f t="shared" ref="H43" si="32">E43</f>
        <v>0</v>
      </c>
      <c r="I43" s="12"/>
      <c r="J43" s="119"/>
      <c r="K43" s="130"/>
      <c r="L43" s="12"/>
      <c r="M43" s="12"/>
      <c r="N43" s="13"/>
      <c r="O43" s="12"/>
      <c r="P43" s="12"/>
      <c r="Q43" s="131"/>
    </row>
    <row r="44" spans="1:17" s="32" customFormat="1">
      <c r="A44" s="31"/>
      <c r="B44" s="31"/>
      <c r="C44" s="28" t="s">
        <v>11</v>
      </c>
      <c r="D44" s="67">
        <f>D45+D47+D51</f>
        <v>0</v>
      </c>
      <c r="E44" s="67">
        <f t="shared" ref="E44:F44" si="33">E45+E47+E51</f>
        <v>9000</v>
      </c>
      <c r="F44" s="67">
        <f t="shared" si="33"/>
        <v>9000</v>
      </c>
      <c r="G44" s="136"/>
      <c r="H44" s="98"/>
      <c r="I44" s="98"/>
      <c r="J44" s="123"/>
      <c r="K44" s="136"/>
      <c r="L44" s="98"/>
      <c r="M44" s="98"/>
      <c r="N44" s="98"/>
      <c r="O44" s="98"/>
      <c r="P44" s="98"/>
      <c r="Q44" s="137"/>
    </row>
    <row r="45" spans="1:17" s="83" customFormat="1">
      <c r="A45" s="81"/>
      <c r="B45" s="81"/>
      <c r="C45" s="82"/>
      <c r="D45" s="79">
        <f>+D47+D51</f>
        <v>0</v>
      </c>
      <c r="E45" s="79">
        <f t="shared" ref="E45:F45" si="34">E46</f>
        <v>0</v>
      </c>
      <c r="F45" s="79">
        <f t="shared" si="34"/>
        <v>0</v>
      </c>
      <c r="G45" s="138"/>
      <c r="H45" s="99"/>
      <c r="I45" s="99"/>
      <c r="J45" s="124"/>
      <c r="K45" s="138"/>
      <c r="L45" s="99"/>
      <c r="M45" s="99"/>
      <c r="N45" s="99"/>
      <c r="O45" s="99"/>
      <c r="P45" s="99"/>
      <c r="Q45" s="139"/>
    </row>
    <row r="46" spans="1:17" ht="36" customHeight="1">
      <c r="A46" s="2">
        <v>145</v>
      </c>
      <c r="B46" s="2">
        <v>1</v>
      </c>
      <c r="C46" s="19"/>
      <c r="D46" s="63"/>
      <c r="E46" s="65"/>
      <c r="F46" s="144">
        <f t="shared" ref="F46" si="35">D46+E46</f>
        <v>0</v>
      </c>
      <c r="G46" s="130"/>
      <c r="H46" s="12"/>
      <c r="I46" s="12"/>
      <c r="J46" s="119"/>
      <c r="K46" s="130"/>
      <c r="L46" s="12"/>
      <c r="M46" s="12"/>
      <c r="N46" s="12"/>
      <c r="O46" s="13">
        <f t="shared" ref="O46" si="36">E46</f>
        <v>0</v>
      </c>
      <c r="P46" s="12"/>
      <c r="Q46" s="131"/>
    </row>
    <row r="47" spans="1:17" s="80" customFormat="1" ht="29.25" customHeight="1">
      <c r="A47" s="77"/>
      <c r="B47" s="77"/>
      <c r="C47" s="75"/>
      <c r="D47" s="79">
        <f>D48+D49+D50</f>
        <v>0</v>
      </c>
      <c r="E47" s="79">
        <f t="shared" ref="E47:F47" si="37">E48+E49+E50</f>
        <v>4000</v>
      </c>
      <c r="F47" s="79">
        <f t="shared" si="37"/>
        <v>4000</v>
      </c>
      <c r="G47" s="128"/>
      <c r="H47" s="96"/>
      <c r="I47" s="96"/>
      <c r="J47" s="118"/>
      <c r="K47" s="128"/>
      <c r="L47" s="96"/>
      <c r="M47" s="96"/>
      <c r="N47" s="96"/>
      <c r="O47" s="96"/>
      <c r="P47" s="96"/>
      <c r="Q47" s="129"/>
    </row>
    <row r="48" spans="1:17" ht="18.75">
      <c r="A48" s="2">
        <v>1</v>
      </c>
      <c r="B48" s="33">
        <v>1</v>
      </c>
      <c r="C48" s="19" t="s">
        <v>48</v>
      </c>
      <c r="D48" s="63"/>
      <c r="E48" s="13">
        <v>2000</v>
      </c>
      <c r="F48" s="144">
        <f t="shared" ref="F48:F50" si="38">D48+E48</f>
        <v>2000</v>
      </c>
      <c r="G48" s="130"/>
      <c r="H48" s="12"/>
      <c r="I48" s="12"/>
      <c r="J48" s="119"/>
      <c r="K48" s="130"/>
      <c r="L48" s="12"/>
      <c r="M48" s="12"/>
      <c r="N48" s="13">
        <f t="shared" ref="N48:N50" si="39">E48</f>
        <v>2000</v>
      </c>
      <c r="O48" s="12"/>
      <c r="P48" s="12"/>
      <c r="Q48" s="131"/>
    </row>
    <row r="49" spans="1:17" ht="18.75">
      <c r="A49" s="2">
        <v>1</v>
      </c>
      <c r="B49" s="33">
        <v>1</v>
      </c>
      <c r="C49" s="19" t="s">
        <v>49</v>
      </c>
      <c r="D49" s="63"/>
      <c r="E49" s="13">
        <v>1000</v>
      </c>
      <c r="F49" s="144">
        <f t="shared" si="38"/>
        <v>1000</v>
      </c>
      <c r="G49" s="130"/>
      <c r="H49" s="12"/>
      <c r="I49" s="12"/>
      <c r="J49" s="119"/>
      <c r="K49" s="130"/>
      <c r="L49" s="12"/>
      <c r="M49" s="12"/>
      <c r="N49" s="13">
        <f t="shared" si="39"/>
        <v>1000</v>
      </c>
      <c r="O49" s="12"/>
      <c r="P49" s="12"/>
      <c r="Q49" s="131"/>
    </row>
    <row r="50" spans="1:17" ht="18.75">
      <c r="A50" s="2">
        <v>1</v>
      </c>
      <c r="B50" s="33">
        <v>1</v>
      </c>
      <c r="C50" s="19" t="s">
        <v>50</v>
      </c>
      <c r="D50" s="63"/>
      <c r="E50" s="13">
        <v>1000</v>
      </c>
      <c r="F50" s="144">
        <f t="shared" si="38"/>
        <v>1000</v>
      </c>
      <c r="G50" s="130"/>
      <c r="H50" s="12"/>
      <c r="I50" s="12"/>
      <c r="J50" s="119"/>
      <c r="K50" s="130"/>
      <c r="L50" s="12"/>
      <c r="M50" s="12"/>
      <c r="N50" s="13">
        <f t="shared" si="39"/>
        <v>1000</v>
      </c>
      <c r="O50" s="12"/>
      <c r="P50" s="12"/>
      <c r="Q50" s="131"/>
    </row>
    <row r="51" spans="1:17" s="80" customFormat="1" ht="18.75">
      <c r="A51" s="77"/>
      <c r="B51" s="77"/>
      <c r="C51" s="75"/>
      <c r="D51" s="79">
        <f>D52</f>
        <v>0</v>
      </c>
      <c r="E51" s="79">
        <f t="shared" ref="E51:F51" si="40">E52</f>
        <v>5000</v>
      </c>
      <c r="F51" s="143">
        <f t="shared" si="40"/>
        <v>5000</v>
      </c>
      <c r="G51" s="128"/>
      <c r="H51" s="96"/>
      <c r="I51" s="96"/>
      <c r="J51" s="118"/>
      <c r="K51" s="128"/>
      <c r="L51" s="96"/>
      <c r="M51" s="96"/>
      <c r="N51" s="96"/>
      <c r="O51" s="96"/>
      <c r="P51" s="96"/>
      <c r="Q51" s="129"/>
    </row>
    <row r="52" spans="1:17" s="45" customFormat="1" ht="37.5">
      <c r="A52" s="2" t="e">
        <f>#REF!+1</f>
        <v>#REF!</v>
      </c>
      <c r="B52" s="44">
        <v>1</v>
      </c>
      <c r="C52" s="19" t="s">
        <v>77</v>
      </c>
      <c r="D52" s="63"/>
      <c r="E52" s="65">
        <v>5000</v>
      </c>
      <c r="F52" s="144">
        <f t="shared" ref="F52" si="41">D52+E52</f>
        <v>5000</v>
      </c>
      <c r="G52" s="140"/>
      <c r="H52" s="100"/>
      <c r="I52" s="100"/>
      <c r="J52" s="125"/>
      <c r="K52" s="140"/>
      <c r="L52" s="100"/>
      <c r="M52" s="100"/>
      <c r="N52" s="100"/>
      <c r="O52" s="100"/>
      <c r="P52" s="65">
        <f>E52</f>
        <v>5000</v>
      </c>
      <c r="Q52" s="141"/>
    </row>
    <row r="53" spans="1:17">
      <c r="B53" s="6">
        <v>2</v>
      </c>
      <c r="C53" s="8" t="s">
        <v>3</v>
      </c>
      <c r="D53" s="346">
        <f>D54+D55+D56+D57+D58+D59+D60+D61+D62+D63+D64</f>
        <v>0</v>
      </c>
      <c r="E53" s="346">
        <f>E54+E55+E56+E57+E58+E59+E60+E61+E62+E63+E64</f>
        <v>75562.400000000009</v>
      </c>
      <c r="F53" s="346">
        <f t="shared" ref="F53" si="42">F54+F55+F56+F57+F58+F59+F60+F61+F62+F63+F64</f>
        <v>75562.400000000009</v>
      </c>
      <c r="G53" s="130"/>
      <c r="H53" s="12"/>
      <c r="I53" s="12"/>
      <c r="J53" s="119"/>
      <c r="K53" s="130"/>
      <c r="L53" s="12"/>
      <c r="M53" s="13"/>
      <c r="N53" s="12"/>
      <c r="O53" s="12"/>
      <c r="P53" s="12"/>
      <c r="Q53" s="131"/>
    </row>
    <row r="54" spans="1:17">
      <c r="B54" s="2"/>
      <c r="C54" s="5" t="s">
        <v>60</v>
      </c>
      <c r="D54" s="63"/>
      <c r="E54" s="13">
        <v>4400</v>
      </c>
      <c r="F54" s="144">
        <f t="shared" ref="F54:F64" si="43">D54+E54</f>
        <v>4400</v>
      </c>
      <c r="G54" s="130"/>
      <c r="H54" s="12"/>
      <c r="I54" s="12"/>
      <c r="J54" s="119"/>
      <c r="K54" s="130"/>
      <c r="L54" s="12"/>
      <c r="M54" s="12">
        <f>E54</f>
        <v>4400</v>
      </c>
      <c r="N54" s="12"/>
      <c r="O54" s="12"/>
      <c r="P54" s="12"/>
      <c r="Q54" s="131"/>
    </row>
    <row r="55" spans="1:17">
      <c r="B55" s="2"/>
      <c r="C55" s="5" t="s">
        <v>16</v>
      </c>
      <c r="D55" s="63"/>
      <c r="E55" s="13">
        <f>70000+245.8</f>
        <v>70245.8</v>
      </c>
      <c r="F55" s="144">
        <f t="shared" si="43"/>
        <v>70245.8</v>
      </c>
      <c r="G55" s="130"/>
      <c r="H55" s="12"/>
      <c r="I55" s="12"/>
      <c r="J55" s="119"/>
      <c r="K55" s="130"/>
      <c r="L55" s="12"/>
      <c r="M55" s="12">
        <f t="shared" ref="M55:M56" si="44">E55</f>
        <v>70245.8</v>
      </c>
      <c r="N55" s="12"/>
      <c r="O55" s="12"/>
      <c r="P55" s="12"/>
      <c r="Q55" s="131"/>
    </row>
    <row r="56" spans="1:17">
      <c r="B56" s="2"/>
      <c r="C56" s="5" t="s">
        <v>17</v>
      </c>
      <c r="D56" s="63"/>
      <c r="E56" s="13">
        <v>316.60000000000002</v>
      </c>
      <c r="F56" s="144">
        <f t="shared" si="43"/>
        <v>316.60000000000002</v>
      </c>
      <c r="G56" s="130"/>
      <c r="H56" s="12"/>
      <c r="I56" s="12"/>
      <c r="J56" s="119"/>
      <c r="K56" s="130"/>
      <c r="L56" s="12"/>
      <c r="M56" s="12">
        <f t="shared" si="44"/>
        <v>316.60000000000002</v>
      </c>
      <c r="N56" s="12"/>
      <c r="O56" s="12"/>
      <c r="P56" s="12"/>
      <c r="Q56" s="131"/>
    </row>
    <row r="57" spans="1:17">
      <c r="B57" s="2"/>
      <c r="C57" s="5" t="s">
        <v>18</v>
      </c>
      <c r="D57" s="63"/>
      <c r="E57" s="13">
        <v>0</v>
      </c>
      <c r="F57" s="144">
        <f t="shared" si="43"/>
        <v>0</v>
      </c>
      <c r="G57" s="130">
        <f>E57</f>
        <v>0</v>
      </c>
      <c r="H57" s="12"/>
      <c r="I57" s="12"/>
      <c r="J57" s="119"/>
      <c r="K57" s="130"/>
      <c r="L57" s="12"/>
      <c r="M57" s="12"/>
      <c r="N57" s="12"/>
      <c r="O57" s="12"/>
      <c r="P57" s="12"/>
      <c r="Q57" s="131"/>
    </row>
    <row r="58" spans="1:17" ht="16.5" thickBot="1">
      <c r="B58" s="2"/>
      <c r="C58" s="5" t="s">
        <v>19</v>
      </c>
      <c r="D58" s="63"/>
      <c r="E58" s="13">
        <v>500</v>
      </c>
      <c r="F58" s="144">
        <f t="shared" si="43"/>
        <v>500</v>
      </c>
      <c r="G58" s="130"/>
      <c r="H58" s="12"/>
      <c r="I58" s="12"/>
      <c r="J58" s="119"/>
      <c r="K58" s="130">
        <f>E58</f>
        <v>500</v>
      </c>
      <c r="L58" s="12"/>
      <c r="M58" s="12"/>
      <c r="N58" s="12"/>
      <c r="O58" s="12"/>
      <c r="P58" s="12"/>
      <c r="Q58" s="131"/>
    </row>
    <row r="59" spans="1:17" ht="39">
      <c r="B59" s="2"/>
      <c r="C59" s="378" t="s">
        <v>141</v>
      </c>
      <c r="D59" s="63"/>
      <c r="E59" s="13">
        <v>100</v>
      </c>
      <c r="F59" s="144">
        <f t="shared" si="43"/>
        <v>100</v>
      </c>
      <c r="G59" s="130"/>
      <c r="H59" s="12"/>
      <c r="I59" s="12"/>
      <c r="J59" s="119"/>
      <c r="K59" s="130"/>
      <c r="L59" s="12">
        <f>E59</f>
        <v>100</v>
      </c>
      <c r="M59" s="12"/>
      <c r="N59" s="12"/>
      <c r="O59" s="12"/>
      <c r="P59" s="12"/>
      <c r="Q59" s="131"/>
    </row>
    <row r="60" spans="1:17">
      <c r="B60" s="2"/>
      <c r="C60" s="5" t="s">
        <v>89</v>
      </c>
      <c r="D60" s="63"/>
      <c r="E60" s="13">
        <v>0</v>
      </c>
      <c r="F60" s="144">
        <f t="shared" si="43"/>
        <v>0</v>
      </c>
      <c r="G60" s="130">
        <f>E60</f>
        <v>0</v>
      </c>
      <c r="H60" s="12"/>
      <c r="I60" s="12"/>
      <c r="J60" s="119"/>
      <c r="K60" s="130"/>
      <c r="L60" s="12"/>
      <c r="M60" s="12"/>
      <c r="N60" s="12"/>
      <c r="O60" s="12"/>
      <c r="P60" s="12"/>
      <c r="Q60" s="131"/>
    </row>
    <row r="61" spans="1:17">
      <c r="B61" s="2"/>
      <c r="C61" s="289" t="s">
        <v>140</v>
      </c>
      <c r="D61" s="63"/>
      <c r="E61" s="13">
        <v>0</v>
      </c>
      <c r="F61" s="144">
        <f t="shared" si="43"/>
        <v>0</v>
      </c>
      <c r="G61" s="130">
        <v>199</v>
      </c>
      <c r="H61" s="12"/>
      <c r="I61" s="12"/>
      <c r="J61" s="119"/>
      <c r="K61" s="130"/>
      <c r="L61" s="12"/>
      <c r="M61" s="12"/>
      <c r="N61" s="12"/>
      <c r="O61" s="12"/>
      <c r="P61" s="12"/>
      <c r="Q61" s="131"/>
    </row>
    <row r="62" spans="1:17">
      <c r="B62" s="2"/>
      <c r="C62" s="164" t="s">
        <v>156</v>
      </c>
      <c r="D62" s="63"/>
      <c r="E62" s="13">
        <v>0</v>
      </c>
      <c r="F62" s="354">
        <f t="shared" si="43"/>
        <v>0</v>
      </c>
      <c r="G62" s="165">
        <v>150</v>
      </c>
      <c r="H62" s="148"/>
      <c r="I62" s="148"/>
      <c r="J62" s="149"/>
      <c r="K62" s="147"/>
      <c r="L62" s="12">
        <v>0</v>
      </c>
      <c r="M62" s="148"/>
      <c r="N62" s="148"/>
      <c r="O62" s="148"/>
      <c r="P62" s="148"/>
      <c r="Q62" s="150"/>
    </row>
    <row r="63" spans="1:17">
      <c r="B63" s="2"/>
      <c r="C63" s="353"/>
      <c r="D63" s="63"/>
      <c r="E63" s="13"/>
      <c r="F63" s="354">
        <f t="shared" si="43"/>
        <v>0</v>
      </c>
      <c r="G63" s="350"/>
      <c r="H63" s="350"/>
      <c r="I63" s="350"/>
      <c r="J63" s="351"/>
      <c r="K63" s="352"/>
      <c r="L63" s="12">
        <f t="shared" ref="L63:L64" si="45">E63</f>
        <v>0</v>
      </c>
      <c r="M63" s="350"/>
      <c r="N63" s="350"/>
      <c r="O63" s="350"/>
      <c r="P63" s="350"/>
      <c r="Q63" s="349"/>
    </row>
    <row r="64" spans="1:17" ht="16.5" thickBot="1">
      <c r="B64" s="2"/>
      <c r="C64" s="353"/>
      <c r="D64" s="63"/>
      <c r="E64" s="13"/>
      <c r="F64" s="354">
        <f t="shared" si="43"/>
        <v>0</v>
      </c>
      <c r="G64" s="350"/>
      <c r="H64" s="350"/>
      <c r="I64" s="350"/>
      <c r="J64" s="351"/>
      <c r="K64" s="352"/>
      <c r="L64" s="12">
        <f t="shared" si="45"/>
        <v>0</v>
      </c>
      <c r="M64" s="350"/>
      <c r="N64" s="350"/>
      <c r="O64" s="350"/>
      <c r="P64" s="350"/>
      <c r="Q64" s="349"/>
    </row>
    <row r="65" spans="4:18" ht="16.5" thickBot="1">
      <c r="D65" s="63">
        <f>D3+D53</f>
        <v>0</v>
      </c>
      <c r="E65" s="63">
        <f>E3+E53</f>
        <v>139673.40000000002</v>
      </c>
      <c r="F65" s="63">
        <f>F3+F53</f>
        <v>139673.40000000002</v>
      </c>
      <c r="G65" s="166">
        <f>SUM(G6:G62)</f>
        <v>349</v>
      </c>
      <c r="H65" s="154">
        <f>SUM(H6:H62)</f>
        <v>8000</v>
      </c>
      <c r="I65" s="154">
        <f>SUM(I4:I64)</f>
        <v>15300</v>
      </c>
      <c r="J65" s="154">
        <f>SUM(J6:J62)</f>
        <v>1311</v>
      </c>
      <c r="K65" s="154">
        <f>SUM(K6:K62)</f>
        <v>500</v>
      </c>
      <c r="L65" s="154">
        <f>SUM(L6:L64)</f>
        <v>100</v>
      </c>
      <c r="M65" s="154">
        <f>SUM(M6:M62)</f>
        <v>74962.400000000009</v>
      </c>
      <c r="N65" s="154">
        <f>SUM(N6:N62)</f>
        <v>4000</v>
      </c>
      <c r="O65" s="154">
        <f>SUM(O6:O62)</f>
        <v>30500</v>
      </c>
      <c r="P65" s="154">
        <f>SUM(P6:P62)</f>
        <v>5000</v>
      </c>
      <c r="Q65" s="154">
        <f>SUM(G65:P65)</f>
        <v>140022.40000000002</v>
      </c>
      <c r="R65" s="34"/>
    </row>
    <row r="66" spans="4:18" ht="16.5" thickBot="1">
      <c r="F66" s="68"/>
      <c r="G66" s="155">
        <v>2240</v>
      </c>
      <c r="H66" s="156">
        <v>3122</v>
      </c>
      <c r="I66" s="156">
        <v>3132</v>
      </c>
      <c r="J66" s="157">
        <v>3142</v>
      </c>
      <c r="K66" s="155">
        <v>2210</v>
      </c>
      <c r="L66" s="156">
        <v>2240</v>
      </c>
      <c r="M66" s="156">
        <v>2610</v>
      </c>
      <c r="N66" s="156">
        <v>3122</v>
      </c>
      <c r="O66" s="156">
        <v>3132</v>
      </c>
      <c r="P66" s="156">
        <v>3142</v>
      </c>
      <c r="Q66" s="113" t="s">
        <v>102</v>
      </c>
    </row>
  </sheetData>
  <mergeCells count="4">
    <mergeCell ref="D1:E1"/>
    <mergeCell ref="G2:J2"/>
    <mergeCell ref="K2:P2"/>
    <mergeCell ref="Q2:Q3"/>
  </mergeCells>
  <pageMargins left="0" right="0" top="0.74803149606299213" bottom="0.74803149606299213" header="0.31496062992125984" footer="0.31496062992125984"/>
  <pageSetup paperSize="9" scale="86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W38"/>
  <sheetViews>
    <sheetView view="pageBreakPreview" zoomScale="90" zoomScaleNormal="100" zoomScaleSheetLayoutView="90" workbookViewId="0">
      <pane xSplit="3" ySplit="1" topLeftCell="D23" activePane="bottomRight" state="frozen"/>
      <selection pane="topRight" activeCell="C1" sqref="C1"/>
      <selection pane="bottomLeft" activeCell="A3" sqref="A3"/>
      <selection pane="bottomRight" activeCell="L31" sqref="L31"/>
    </sheetView>
  </sheetViews>
  <sheetFormatPr defaultRowHeight="15.75"/>
  <cols>
    <col min="1" max="2" width="6" style="1" customWidth="1"/>
    <col min="3" max="3" width="123.5703125" customWidth="1"/>
    <col min="4" max="4" width="16.42578125" style="62" customWidth="1"/>
    <col min="5" max="5" width="14" style="56" customWidth="1"/>
    <col min="6" max="6" width="14.85546875" customWidth="1"/>
    <col min="7" max="7" width="10" customWidth="1"/>
    <col min="8" max="8" width="11.42578125" customWidth="1"/>
    <col min="9" max="9" width="10.42578125" customWidth="1"/>
    <col min="14" max="14" width="10.7109375" customWidth="1"/>
    <col min="18" max="18" width="10" customWidth="1"/>
    <col min="20" max="20" width="10.28515625" customWidth="1"/>
    <col min="23" max="23" width="10.42578125" customWidth="1"/>
  </cols>
  <sheetData>
    <row r="1" spans="1:23" ht="16.5" thickBot="1">
      <c r="A1" s="396"/>
      <c r="B1" s="397"/>
      <c r="C1" s="178" t="s">
        <v>2</v>
      </c>
      <c r="D1" s="448" t="s">
        <v>78</v>
      </c>
      <c r="E1" s="448"/>
      <c r="F1" s="179"/>
      <c r="G1" s="449">
        <v>1217321</v>
      </c>
      <c r="H1" s="450"/>
      <c r="I1" s="451"/>
      <c r="J1" s="444">
        <v>1217323</v>
      </c>
      <c r="K1" s="445"/>
      <c r="L1" s="452"/>
      <c r="M1" s="444">
        <v>1217324</v>
      </c>
      <c r="N1" s="445"/>
      <c r="O1" s="452"/>
      <c r="P1" s="444">
        <v>1217325</v>
      </c>
      <c r="Q1" s="445"/>
      <c r="R1" s="452"/>
      <c r="S1" s="444">
        <v>1217330</v>
      </c>
      <c r="T1" s="445"/>
      <c r="U1" s="445"/>
      <c r="V1" s="253">
        <v>1216030</v>
      </c>
      <c r="W1" s="446" t="s">
        <v>103</v>
      </c>
    </row>
    <row r="2" spans="1:23" ht="16.5" thickBot="1">
      <c r="A2" s="398">
        <v>1</v>
      </c>
      <c r="B2" s="399"/>
      <c r="C2" s="180" t="s">
        <v>1</v>
      </c>
      <c r="D2" s="181" t="s">
        <v>85</v>
      </c>
      <c r="E2" s="116" t="s">
        <v>87</v>
      </c>
      <c r="F2" s="153" t="s">
        <v>86</v>
      </c>
      <c r="G2" s="183">
        <v>3122</v>
      </c>
      <c r="H2" s="184">
        <v>3132</v>
      </c>
      <c r="I2" s="242">
        <v>3142</v>
      </c>
      <c r="J2" s="183">
        <v>3122</v>
      </c>
      <c r="K2" s="184">
        <v>3132</v>
      </c>
      <c r="L2" s="185">
        <v>3142</v>
      </c>
      <c r="M2" s="183">
        <v>3122</v>
      </c>
      <c r="N2" s="184">
        <v>3132</v>
      </c>
      <c r="O2" s="185">
        <v>3142</v>
      </c>
      <c r="P2" s="183">
        <v>3122</v>
      </c>
      <c r="Q2" s="184">
        <v>3132</v>
      </c>
      <c r="R2" s="185">
        <v>3142</v>
      </c>
      <c r="S2" s="183">
        <v>3122</v>
      </c>
      <c r="T2" s="184">
        <v>3132</v>
      </c>
      <c r="U2" s="242">
        <v>3142</v>
      </c>
      <c r="V2" s="254">
        <v>3122</v>
      </c>
      <c r="W2" s="447"/>
    </row>
    <row r="3" spans="1:23" s="11" customFormat="1" ht="16.5" thickBot="1">
      <c r="A3" s="400"/>
      <c r="B3" s="401"/>
      <c r="C3" s="203" t="s">
        <v>68</v>
      </c>
      <c r="D3" s="218">
        <f>D4+D7+D11+D13+D17+D19+D34</f>
        <v>0</v>
      </c>
      <c r="E3" s="219">
        <f>E4+E7+E11+E13+E17+E19+E34</f>
        <v>81593.948000000004</v>
      </c>
      <c r="F3" s="220">
        <f>F4+F7+F11+F13+F17+F19+F34</f>
        <v>81593.948000000004</v>
      </c>
      <c r="G3" s="269">
        <f>G36</f>
        <v>47241.947999999997</v>
      </c>
      <c r="H3" s="270">
        <f t="shared" ref="H3:W3" si="0">H36</f>
        <v>16722</v>
      </c>
      <c r="I3" s="270">
        <f t="shared" si="0"/>
        <v>11130</v>
      </c>
      <c r="J3" s="270">
        <f t="shared" si="0"/>
        <v>0</v>
      </c>
      <c r="K3" s="270">
        <f t="shared" si="0"/>
        <v>0</v>
      </c>
      <c r="L3" s="270">
        <f t="shared" si="0"/>
        <v>1000</v>
      </c>
      <c r="M3" s="270">
        <f t="shared" si="0"/>
        <v>0</v>
      </c>
      <c r="N3" s="270">
        <f t="shared" si="0"/>
        <v>1500</v>
      </c>
      <c r="O3" s="270">
        <f t="shared" si="0"/>
        <v>0</v>
      </c>
      <c r="P3" s="270">
        <f t="shared" si="0"/>
        <v>0</v>
      </c>
      <c r="Q3" s="270">
        <f t="shared" si="0"/>
        <v>0</v>
      </c>
      <c r="R3" s="270">
        <f t="shared" si="0"/>
        <v>4000</v>
      </c>
      <c r="S3" s="270">
        <f t="shared" si="0"/>
        <v>0</v>
      </c>
      <c r="T3" s="270">
        <f t="shared" si="0"/>
        <v>0</v>
      </c>
      <c r="U3" s="270">
        <f t="shared" si="0"/>
        <v>0</v>
      </c>
      <c r="V3" s="270">
        <f t="shared" si="0"/>
        <v>0</v>
      </c>
      <c r="W3" s="271">
        <f t="shared" si="0"/>
        <v>81593.948000000004</v>
      </c>
    </row>
    <row r="4" spans="1:23" s="58" customFormat="1">
      <c r="A4" s="402"/>
      <c r="B4" s="403"/>
      <c r="C4" s="204" t="s">
        <v>8</v>
      </c>
      <c r="D4" s="221">
        <f>D5+D6</f>
        <v>0</v>
      </c>
      <c r="E4" s="85">
        <f t="shared" ref="E4:F4" si="1">E5+E6</f>
        <v>0</v>
      </c>
      <c r="F4" s="171">
        <f t="shared" si="1"/>
        <v>0</v>
      </c>
      <c r="G4" s="262"/>
      <c r="H4" s="263"/>
      <c r="I4" s="264"/>
      <c r="J4" s="265"/>
      <c r="K4" s="263"/>
      <c r="L4" s="266"/>
      <c r="M4" s="265"/>
      <c r="N4" s="263"/>
      <c r="O4" s="266"/>
      <c r="P4" s="265"/>
      <c r="Q4" s="263"/>
      <c r="R4" s="266"/>
      <c r="S4" s="265"/>
      <c r="T4" s="263"/>
      <c r="U4" s="264"/>
      <c r="V4" s="267"/>
      <c r="W4" s="268"/>
    </row>
    <row r="5" spans="1:23" s="1" customFormat="1">
      <c r="A5" s="172">
        <v>1</v>
      </c>
      <c r="B5" s="3">
        <v>1</v>
      </c>
      <c r="C5" s="205"/>
      <c r="D5" s="222"/>
      <c r="E5" s="14"/>
      <c r="F5" s="173">
        <f>D5+E5</f>
        <v>0</v>
      </c>
      <c r="G5" s="214"/>
      <c r="H5" s="48">
        <f>E5</f>
        <v>0</v>
      </c>
      <c r="I5" s="234"/>
      <c r="J5" s="172"/>
      <c r="K5" s="3"/>
      <c r="L5" s="187"/>
      <c r="M5" s="172"/>
      <c r="N5" s="3"/>
      <c r="O5" s="187"/>
      <c r="P5" s="172"/>
      <c r="Q5" s="3"/>
      <c r="R5" s="187"/>
      <c r="S5" s="172"/>
      <c r="T5" s="3"/>
      <c r="U5" s="234"/>
      <c r="V5" s="256"/>
      <c r="W5" s="247"/>
    </row>
    <row r="6" spans="1:23" s="1" customFormat="1">
      <c r="A6" s="172">
        <f>A5+1</f>
        <v>2</v>
      </c>
      <c r="B6" s="3">
        <v>2</v>
      </c>
      <c r="C6" s="206"/>
      <c r="D6" s="223"/>
      <c r="E6" s="86">
        <v>0</v>
      </c>
      <c r="F6" s="174">
        <f>D6+E6</f>
        <v>0</v>
      </c>
      <c r="G6" s="214"/>
      <c r="H6" s="3"/>
      <c r="I6" s="234"/>
      <c r="J6" s="172"/>
      <c r="K6" s="3"/>
      <c r="L6" s="187"/>
      <c r="M6" s="172"/>
      <c r="N6" s="48">
        <f>E6</f>
        <v>0</v>
      </c>
      <c r="O6" s="187"/>
      <c r="P6" s="172"/>
      <c r="Q6" s="48"/>
      <c r="R6" s="187"/>
      <c r="S6" s="172"/>
      <c r="T6" s="48"/>
      <c r="U6" s="234"/>
      <c r="V6" s="256"/>
      <c r="W6" s="247"/>
    </row>
    <row r="7" spans="1:23" s="60" customFormat="1">
      <c r="A7" s="404"/>
      <c r="B7" s="405"/>
      <c r="C7" s="207" t="s">
        <v>53</v>
      </c>
      <c r="D7" s="221">
        <f>D8+D9</f>
        <v>0</v>
      </c>
      <c r="E7" s="221">
        <f>E8+E9+E10</f>
        <v>2700</v>
      </c>
      <c r="F7" s="221">
        <f>F8+F9+F10</f>
        <v>2700</v>
      </c>
      <c r="G7" s="215"/>
      <c r="H7" s="59"/>
      <c r="I7" s="235"/>
      <c r="J7" s="175"/>
      <c r="K7" s="59"/>
      <c r="L7" s="188"/>
      <c r="M7" s="175"/>
      <c r="N7" s="59"/>
      <c r="O7" s="188"/>
      <c r="P7" s="175"/>
      <c r="Q7" s="59"/>
      <c r="R7" s="188"/>
      <c r="S7" s="175"/>
      <c r="T7" s="59"/>
      <c r="U7" s="235"/>
      <c r="V7" s="257"/>
      <c r="W7" s="248"/>
    </row>
    <row r="8" spans="1:23" s="1" customFormat="1">
      <c r="A8" s="172">
        <v>3</v>
      </c>
      <c r="B8" s="3">
        <v>1</v>
      </c>
      <c r="C8" s="208" t="s">
        <v>158</v>
      </c>
      <c r="D8" s="222"/>
      <c r="E8" s="15">
        <v>900</v>
      </c>
      <c r="F8" s="379">
        <f t="shared" ref="F8:F10" si="2">D8+E8</f>
        <v>900</v>
      </c>
      <c r="G8" s="214"/>
      <c r="H8" s="48">
        <f t="shared" ref="H8:H10" si="3">E8</f>
        <v>900</v>
      </c>
      <c r="I8" s="234"/>
      <c r="J8" s="172"/>
      <c r="K8" s="3"/>
      <c r="L8" s="187"/>
      <c r="M8" s="172"/>
      <c r="N8" s="3"/>
      <c r="O8" s="187"/>
      <c r="P8" s="172"/>
      <c r="Q8" s="3"/>
      <c r="R8" s="187"/>
      <c r="S8" s="172"/>
      <c r="T8" s="3"/>
      <c r="U8" s="234"/>
      <c r="V8" s="256"/>
      <c r="W8" s="247"/>
    </row>
    <row r="9" spans="1:23" s="1" customFormat="1">
      <c r="A9" s="172">
        <f>A8+1</f>
        <v>4</v>
      </c>
      <c r="B9" s="3">
        <v>2</v>
      </c>
      <c r="C9" s="208" t="s">
        <v>159</v>
      </c>
      <c r="D9" s="222"/>
      <c r="E9" s="15">
        <v>900</v>
      </c>
      <c r="F9" s="379">
        <f t="shared" si="2"/>
        <v>900</v>
      </c>
      <c r="G9" s="214"/>
      <c r="H9" s="48">
        <f t="shared" si="3"/>
        <v>900</v>
      </c>
      <c r="I9" s="234"/>
      <c r="J9" s="172"/>
      <c r="K9" s="3"/>
      <c r="L9" s="187"/>
      <c r="M9" s="172"/>
      <c r="N9" s="3"/>
      <c r="O9" s="187"/>
      <c r="P9" s="172"/>
      <c r="Q9" s="3"/>
      <c r="R9" s="187"/>
      <c r="S9" s="172"/>
      <c r="T9" s="3"/>
      <c r="U9" s="234"/>
      <c r="V9" s="256"/>
      <c r="W9" s="247"/>
    </row>
    <row r="10" spans="1:23" s="1" customFormat="1">
      <c r="A10" s="172">
        <f>A9+1</f>
        <v>5</v>
      </c>
      <c r="B10" s="3">
        <v>3</v>
      </c>
      <c r="C10" s="208" t="s">
        <v>160</v>
      </c>
      <c r="D10" s="222"/>
      <c r="E10" s="15">
        <v>900</v>
      </c>
      <c r="F10" s="379">
        <f t="shared" si="2"/>
        <v>900</v>
      </c>
      <c r="G10" s="214"/>
      <c r="H10" s="48">
        <f t="shared" si="3"/>
        <v>900</v>
      </c>
      <c r="I10" s="234"/>
      <c r="J10" s="172"/>
      <c r="K10" s="3"/>
      <c r="L10" s="187"/>
      <c r="M10" s="172"/>
      <c r="N10" s="3"/>
      <c r="O10" s="187"/>
      <c r="P10" s="172"/>
      <c r="Q10" s="3"/>
      <c r="R10" s="187"/>
      <c r="S10" s="172"/>
      <c r="T10" s="3"/>
      <c r="U10" s="234"/>
      <c r="V10" s="256"/>
      <c r="W10" s="247"/>
    </row>
    <row r="11" spans="1:23" s="58" customFormat="1">
      <c r="A11" s="402"/>
      <c r="B11" s="403"/>
      <c r="C11" s="204" t="s">
        <v>12</v>
      </c>
      <c r="D11" s="221">
        <f>D12</f>
        <v>0</v>
      </c>
      <c r="E11" s="85">
        <f>E12</f>
        <v>0</v>
      </c>
      <c r="F11" s="85">
        <f>F12</f>
        <v>0</v>
      </c>
      <c r="G11" s="213"/>
      <c r="H11" s="57"/>
      <c r="I11" s="233"/>
      <c r="J11" s="170"/>
      <c r="K11" s="57"/>
      <c r="L11" s="186"/>
      <c r="M11" s="170"/>
      <c r="N11" s="57"/>
      <c r="O11" s="186"/>
      <c r="P11" s="170"/>
      <c r="Q11" s="57"/>
      <c r="R11" s="186"/>
      <c r="S11" s="170"/>
      <c r="T11" s="57"/>
      <c r="U11" s="233"/>
      <c r="V11" s="255"/>
      <c r="W11" s="246"/>
    </row>
    <row r="12" spans="1:23" s="196" customFormat="1">
      <c r="A12" s="194">
        <v>7</v>
      </c>
      <c r="B12" s="44">
        <v>1</v>
      </c>
      <c r="C12" s="206" t="s">
        <v>168</v>
      </c>
      <c r="D12" s="223">
        <v>0</v>
      </c>
      <c r="E12" s="86">
        <v>0</v>
      </c>
      <c r="F12" s="380">
        <f>D12+E12</f>
        <v>0</v>
      </c>
      <c r="G12" s="216"/>
      <c r="H12" s="44"/>
      <c r="I12" s="236"/>
      <c r="J12" s="194"/>
      <c r="K12" s="44"/>
      <c r="L12" s="195"/>
      <c r="M12" s="194"/>
      <c r="N12" s="87">
        <f>E12</f>
        <v>0</v>
      </c>
      <c r="O12" s="195"/>
      <c r="P12" s="194"/>
      <c r="Q12" s="48"/>
      <c r="R12" s="195"/>
      <c r="S12" s="194"/>
      <c r="T12" s="48"/>
      <c r="U12" s="236"/>
      <c r="V12" s="258"/>
      <c r="W12" s="249"/>
    </row>
    <row r="13" spans="1:23" s="58" customFormat="1">
      <c r="A13" s="402"/>
      <c r="B13" s="403"/>
      <c r="C13" s="204" t="s">
        <v>15</v>
      </c>
      <c r="D13" s="221">
        <f>D14+D15+D16</f>
        <v>0</v>
      </c>
      <c r="E13" s="221">
        <f t="shared" ref="E13:F13" si="4">E14+E15+E16</f>
        <v>4306</v>
      </c>
      <c r="F13" s="221">
        <f t="shared" si="4"/>
        <v>4306</v>
      </c>
      <c r="G13" s="213"/>
      <c r="H13" s="57"/>
      <c r="I13" s="233"/>
      <c r="J13" s="170"/>
      <c r="K13" s="57"/>
      <c r="L13" s="186"/>
      <c r="M13" s="170"/>
      <c r="N13" s="57"/>
      <c r="O13" s="186"/>
      <c r="P13" s="170"/>
      <c r="Q13" s="57"/>
      <c r="R13" s="186"/>
      <c r="S13" s="170"/>
      <c r="T13" s="57"/>
      <c r="U13" s="233"/>
      <c r="V13" s="255"/>
      <c r="W13" s="246"/>
    </row>
    <row r="14" spans="1:23" s="1" customFormat="1" ht="30">
      <c r="A14" s="172">
        <v>1</v>
      </c>
      <c r="B14" s="3">
        <v>1</v>
      </c>
      <c r="C14" s="205" t="s">
        <v>169</v>
      </c>
      <c r="D14" s="222"/>
      <c r="E14" s="15">
        <v>1806</v>
      </c>
      <c r="F14" s="381">
        <f t="shared" ref="F14:F16" si="5">D14+E14</f>
        <v>1806</v>
      </c>
      <c r="G14" s="214"/>
      <c r="H14" s="48">
        <f t="shared" ref="H14" si="6">E14</f>
        <v>1806</v>
      </c>
      <c r="I14" s="234"/>
      <c r="J14" s="172"/>
      <c r="K14" s="3"/>
      <c r="L14" s="187"/>
      <c r="M14" s="172"/>
      <c r="N14" s="3"/>
      <c r="O14" s="187"/>
      <c r="P14" s="172"/>
      <c r="Q14" s="3"/>
      <c r="R14" s="187"/>
      <c r="S14" s="172"/>
      <c r="T14" s="3"/>
      <c r="U14" s="234"/>
      <c r="V14" s="256"/>
      <c r="W14" s="247"/>
    </row>
    <row r="15" spans="1:23" s="1" customFormat="1">
      <c r="A15" s="172"/>
      <c r="B15" s="3"/>
      <c r="C15" s="410" t="s">
        <v>175</v>
      </c>
      <c r="D15" s="222"/>
      <c r="E15" s="15">
        <v>1500</v>
      </c>
      <c r="F15" s="381">
        <f t="shared" si="5"/>
        <v>1500</v>
      </c>
      <c r="G15" s="214"/>
      <c r="H15" s="48"/>
      <c r="I15" s="234"/>
      <c r="J15" s="172"/>
      <c r="K15" s="3"/>
      <c r="L15" s="187"/>
      <c r="M15" s="172"/>
      <c r="N15" s="87">
        <f>E15</f>
        <v>1500</v>
      </c>
      <c r="O15" s="187"/>
      <c r="P15" s="172"/>
      <c r="Q15" s="3"/>
      <c r="R15" s="187"/>
      <c r="S15" s="172"/>
      <c r="T15" s="3"/>
      <c r="U15" s="234"/>
      <c r="V15" s="256"/>
      <c r="W15" s="247"/>
    </row>
    <row r="16" spans="1:23" s="196" customFormat="1">
      <c r="A16" s="194">
        <v>2</v>
      </c>
      <c r="B16" s="44">
        <v>2</v>
      </c>
      <c r="C16" s="206" t="s">
        <v>174</v>
      </c>
      <c r="D16" s="223"/>
      <c r="E16" s="86">
        <v>1000</v>
      </c>
      <c r="F16" s="380">
        <f t="shared" si="5"/>
        <v>1000</v>
      </c>
      <c r="G16" s="216"/>
      <c r="H16" s="87">
        <f>E16</f>
        <v>1000</v>
      </c>
      <c r="I16" s="236"/>
      <c r="J16" s="194"/>
      <c r="K16" s="87"/>
      <c r="L16" s="195"/>
      <c r="M16" s="194"/>
      <c r="N16" s="87"/>
      <c r="O16" s="195"/>
      <c r="P16" s="194"/>
      <c r="Q16" s="87"/>
      <c r="R16" s="195"/>
      <c r="S16" s="194"/>
      <c r="T16" s="87"/>
      <c r="U16" s="236"/>
      <c r="V16" s="258"/>
      <c r="W16" s="249"/>
    </row>
    <row r="17" spans="1:23" s="58" customFormat="1">
      <c r="A17" s="402"/>
      <c r="B17" s="403"/>
      <c r="C17" s="204" t="s">
        <v>13</v>
      </c>
      <c r="D17" s="221">
        <f>D18</f>
        <v>0</v>
      </c>
      <c r="E17" s="85">
        <f>E18</f>
        <v>0</v>
      </c>
      <c r="F17" s="85">
        <f>F18</f>
        <v>0</v>
      </c>
      <c r="G17" s="213"/>
      <c r="H17" s="57"/>
      <c r="I17" s="233"/>
      <c r="J17" s="170"/>
      <c r="K17" s="57"/>
      <c r="L17" s="186"/>
      <c r="M17" s="170"/>
      <c r="N17" s="57"/>
      <c r="O17" s="186"/>
      <c r="P17" s="170"/>
      <c r="Q17" s="57"/>
      <c r="R17" s="186"/>
      <c r="S17" s="170"/>
      <c r="T17" s="57"/>
      <c r="U17" s="233"/>
      <c r="V17" s="255"/>
      <c r="W17" s="246"/>
    </row>
    <row r="18" spans="1:23" s="1" customFormat="1">
      <c r="A18" s="172">
        <v>23</v>
      </c>
      <c r="B18" s="3">
        <v>1</v>
      </c>
      <c r="C18" s="210" t="s">
        <v>51</v>
      </c>
      <c r="D18" s="222"/>
      <c r="E18" s="382"/>
      <c r="F18" s="173">
        <f t="shared" ref="F18" si="7">D18+E18</f>
        <v>0</v>
      </c>
      <c r="G18" s="214"/>
      <c r="H18" s="48">
        <f t="shared" ref="H18" si="8">E18</f>
        <v>0</v>
      </c>
      <c r="I18" s="234"/>
      <c r="J18" s="172"/>
      <c r="K18" s="3"/>
      <c r="L18" s="187"/>
      <c r="M18" s="172"/>
      <c r="N18" s="3"/>
      <c r="O18" s="187"/>
      <c r="P18" s="172"/>
      <c r="Q18" s="3"/>
      <c r="R18" s="187"/>
      <c r="S18" s="172"/>
      <c r="T18" s="3"/>
      <c r="U18" s="234"/>
      <c r="V18" s="256"/>
      <c r="W18" s="247"/>
    </row>
    <row r="19" spans="1:23" s="58" customFormat="1">
      <c r="A19" s="402"/>
      <c r="B19" s="403"/>
      <c r="C19" s="204" t="s">
        <v>69</v>
      </c>
      <c r="D19" s="360">
        <f>D20+D21+D22+D23+D24+D25+D26+D27+D28+D29+D30+D31+D32</f>
        <v>0</v>
      </c>
      <c r="E19" s="85">
        <f>E20+E21+E22+E23+E24+E25+E26+E27+E28+E29+E30+E31+E32+E33</f>
        <v>74587.948000000004</v>
      </c>
      <c r="F19" s="85">
        <f>F20+F21+F22+F23+F24+F25+F26+F27+F28+F29+F30+F31+F32</f>
        <v>74587.948000000004</v>
      </c>
      <c r="G19" s="213"/>
      <c r="H19" s="57"/>
      <c r="I19" s="233"/>
      <c r="J19" s="170"/>
      <c r="K19" s="57"/>
      <c r="L19" s="186"/>
      <c r="M19" s="170"/>
      <c r="N19" s="57"/>
      <c r="O19" s="186"/>
      <c r="P19" s="170"/>
      <c r="Q19" s="57"/>
      <c r="R19" s="186"/>
      <c r="S19" s="170"/>
      <c r="T19" s="57"/>
      <c r="U19" s="233"/>
      <c r="V19" s="255"/>
      <c r="W19" s="246"/>
    </row>
    <row r="20" spans="1:23" s="62" customFormat="1" ht="16.5" customHeight="1">
      <c r="A20" s="172">
        <v>1</v>
      </c>
      <c r="B20" s="3">
        <v>1</v>
      </c>
      <c r="C20" s="208" t="s">
        <v>95</v>
      </c>
      <c r="D20" s="222"/>
      <c r="E20" s="63">
        <v>2016</v>
      </c>
      <c r="F20" s="173">
        <f t="shared" ref="F20:F33" si="9">D20+E20</f>
        <v>2016</v>
      </c>
      <c r="G20" s="217"/>
      <c r="H20" s="48">
        <f t="shared" ref="H20:H23" si="10">E20</f>
        <v>2016</v>
      </c>
      <c r="I20" s="237"/>
      <c r="J20" s="189"/>
      <c r="K20" s="167"/>
      <c r="L20" s="190"/>
      <c r="M20" s="189"/>
      <c r="N20" s="167"/>
      <c r="O20" s="190"/>
      <c r="P20" s="189"/>
      <c r="Q20" s="167"/>
      <c r="R20" s="190"/>
      <c r="S20" s="189"/>
      <c r="T20" s="167"/>
      <c r="U20" s="237"/>
      <c r="V20" s="259"/>
      <c r="W20" s="250"/>
    </row>
    <row r="21" spans="1:23" s="62" customFormat="1" ht="15.75" customHeight="1">
      <c r="A21" s="172">
        <f>A20+1</f>
        <v>2</v>
      </c>
      <c r="B21" s="3">
        <f>B20+1</f>
        <v>2</v>
      </c>
      <c r="C21" s="205" t="s">
        <v>100</v>
      </c>
      <c r="D21" s="222"/>
      <c r="E21" s="63">
        <f>2130-1000</f>
        <v>1130</v>
      </c>
      <c r="F21" s="173">
        <f t="shared" si="9"/>
        <v>1130</v>
      </c>
      <c r="G21" s="217"/>
      <c r="H21" s="48"/>
      <c r="I21" s="197">
        <f>E21</f>
        <v>1130</v>
      </c>
      <c r="J21" s="189"/>
      <c r="K21" s="167"/>
      <c r="L21" s="190"/>
      <c r="M21" s="189"/>
      <c r="N21" s="167"/>
      <c r="O21" s="190"/>
      <c r="P21" s="189"/>
      <c r="Q21" s="167"/>
      <c r="R21" s="190"/>
      <c r="S21" s="189"/>
      <c r="T21" s="167"/>
      <c r="U21" s="237"/>
      <c r="V21" s="259"/>
      <c r="W21" s="250"/>
    </row>
    <row r="22" spans="1:23" s="62" customFormat="1" ht="15" customHeight="1">
      <c r="A22" s="172">
        <f t="shared" ref="A22:A32" si="11">A21+1</f>
        <v>3</v>
      </c>
      <c r="B22" s="3">
        <f t="shared" ref="B22:B32" si="12">B21+1</f>
        <v>3</v>
      </c>
      <c r="C22" s="205" t="s">
        <v>171</v>
      </c>
      <c r="D22" s="222"/>
      <c r="E22" s="63">
        <v>10000</v>
      </c>
      <c r="F22" s="173">
        <f t="shared" si="9"/>
        <v>10000</v>
      </c>
      <c r="G22" s="217"/>
      <c r="H22" s="48"/>
      <c r="I22" s="197">
        <f>E22</f>
        <v>10000</v>
      </c>
      <c r="J22" s="189"/>
      <c r="K22" s="167"/>
      <c r="L22" s="190"/>
      <c r="M22" s="189"/>
      <c r="N22" s="167"/>
      <c r="O22" s="190"/>
      <c r="P22" s="189"/>
      <c r="Q22" s="167"/>
      <c r="R22" s="190"/>
      <c r="S22" s="189"/>
      <c r="T22" s="167"/>
      <c r="U22" s="237"/>
      <c r="V22" s="259"/>
      <c r="W22" s="250"/>
    </row>
    <row r="23" spans="1:23" s="76" customFormat="1" ht="13.5" customHeight="1">
      <c r="A23" s="172">
        <f t="shared" si="11"/>
        <v>4</v>
      </c>
      <c r="B23" s="3">
        <f t="shared" si="12"/>
        <v>4</v>
      </c>
      <c r="C23" s="383" t="s">
        <v>170</v>
      </c>
      <c r="D23" s="384"/>
      <c r="E23" s="385">
        <v>700</v>
      </c>
      <c r="F23" s="173">
        <f t="shared" si="9"/>
        <v>700</v>
      </c>
      <c r="G23" s="386"/>
      <c r="H23" s="392">
        <f t="shared" si="10"/>
        <v>700</v>
      </c>
      <c r="I23" s="388"/>
      <c r="J23" s="389"/>
      <c r="K23" s="74"/>
      <c r="L23" s="135"/>
      <c r="M23" s="389"/>
      <c r="N23" s="74"/>
      <c r="O23" s="135"/>
      <c r="P23" s="389"/>
      <c r="Q23" s="74"/>
      <c r="R23" s="135"/>
      <c r="S23" s="389"/>
      <c r="T23" s="74"/>
      <c r="U23" s="388"/>
      <c r="V23" s="390"/>
      <c r="W23" s="391"/>
    </row>
    <row r="24" spans="1:23" s="62" customFormat="1">
      <c r="A24" s="172">
        <f t="shared" si="11"/>
        <v>5</v>
      </c>
      <c r="B24" s="3">
        <f t="shared" si="12"/>
        <v>5</v>
      </c>
      <c r="C24" s="208" t="s">
        <v>173</v>
      </c>
      <c r="D24" s="222"/>
      <c r="E24" s="63">
        <v>2500</v>
      </c>
      <c r="F24" s="173">
        <f t="shared" si="9"/>
        <v>2500</v>
      </c>
      <c r="G24" s="228"/>
      <c r="H24" s="168">
        <f>E24</f>
        <v>2500</v>
      </c>
      <c r="I24" s="237"/>
      <c r="J24" s="189"/>
      <c r="K24" s="167"/>
      <c r="L24" s="190"/>
      <c r="M24" s="189"/>
      <c r="N24" s="167"/>
      <c r="O24" s="190"/>
      <c r="P24" s="189"/>
      <c r="Q24" s="167"/>
      <c r="R24" s="190"/>
      <c r="S24" s="189"/>
      <c r="T24" s="167"/>
      <c r="U24" s="237"/>
      <c r="V24" s="259"/>
      <c r="W24" s="250"/>
    </row>
    <row r="25" spans="1:23" s="62" customFormat="1">
      <c r="A25" s="172">
        <f t="shared" si="11"/>
        <v>6</v>
      </c>
      <c r="B25" s="3">
        <f t="shared" si="12"/>
        <v>6</v>
      </c>
      <c r="C25" s="208" t="s">
        <v>63</v>
      </c>
      <c r="D25" s="222"/>
      <c r="E25" s="63">
        <f>50000-1200-1036.052-522</f>
        <v>47241.947999999997</v>
      </c>
      <c r="F25" s="173">
        <f t="shared" si="9"/>
        <v>47241.947999999997</v>
      </c>
      <c r="G25" s="228">
        <f>E25</f>
        <v>47241.947999999997</v>
      </c>
      <c r="H25" s="48"/>
      <c r="I25" s="237"/>
      <c r="J25" s="189"/>
      <c r="K25" s="167"/>
      <c r="L25" s="190"/>
      <c r="M25" s="189"/>
      <c r="N25" s="167"/>
      <c r="O25" s="190"/>
      <c r="P25" s="189"/>
      <c r="Q25" s="167"/>
      <c r="R25" s="190"/>
      <c r="S25" s="189"/>
      <c r="T25" s="167"/>
      <c r="U25" s="237"/>
      <c r="V25" s="259"/>
      <c r="W25" s="250"/>
    </row>
    <row r="26" spans="1:23" s="62" customFormat="1">
      <c r="A26" s="172">
        <f t="shared" si="11"/>
        <v>7</v>
      </c>
      <c r="B26" s="3">
        <f t="shared" si="12"/>
        <v>7</v>
      </c>
      <c r="C26" s="208" t="s">
        <v>52</v>
      </c>
      <c r="D26" s="222"/>
      <c r="E26" s="63">
        <v>800</v>
      </c>
      <c r="F26" s="173">
        <f t="shared" si="9"/>
        <v>800</v>
      </c>
      <c r="G26" s="217"/>
      <c r="H26" s="168">
        <f t="shared" ref="H26:H27" si="13">E26</f>
        <v>800</v>
      </c>
      <c r="I26" s="237"/>
      <c r="J26" s="189"/>
      <c r="K26" s="167"/>
      <c r="L26" s="190"/>
      <c r="M26" s="189"/>
      <c r="N26" s="167"/>
      <c r="O26" s="190"/>
      <c r="P26" s="189"/>
      <c r="Q26" s="167"/>
      <c r="R26" s="190"/>
      <c r="S26" s="189"/>
      <c r="T26" s="167"/>
      <c r="U26" s="237"/>
      <c r="V26" s="259"/>
      <c r="W26" s="250"/>
    </row>
    <row r="27" spans="1:23" s="62" customFormat="1">
      <c r="A27" s="172">
        <f t="shared" si="11"/>
        <v>8</v>
      </c>
      <c r="B27" s="3">
        <f t="shared" si="12"/>
        <v>8</v>
      </c>
      <c r="C27" s="208" t="s">
        <v>80</v>
      </c>
      <c r="D27" s="222"/>
      <c r="E27" s="63">
        <v>900</v>
      </c>
      <c r="F27" s="173">
        <f t="shared" si="9"/>
        <v>900</v>
      </c>
      <c r="G27" s="217"/>
      <c r="H27" s="168">
        <f t="shared" si="13"/>
        <v>900</v>
      </c>
      <c r="I27" s="237"/>
      <c r="J27" s="189"/>
      <c r="K27" s="167"/>
      <c r="L27" s="190"/>
      <c r="M27" s="189"/>
      <c r="N27" s="167"/>
      <c r="O27" s="190"/>
      <c r="P27" s="189"/>
      <c r="Q27" s="167"/>
      <c r="R27" s="190"/>
      <c r="S27" s="189"/>
      <c r="T27" s="167"/>
      <c r="U27" s="237"/>
      <c r="V27" s="259"/>
      <c r="W27" s="250"/>
    </row>
    <row r="28" spans="1:23" s="62" customFormat="1" ht="13.5" customHeight="1">
      <c r="A28" s="172">
        <f t="shared" si="11"/>
        <v>9</v>
      </c>
      <c r="B28" s="3">
        <f t="shared" si="12"/>
        <v>9</v>
      </c>
      <c r="C28" s="205" t="s">
        <v>79</v>
      </c>
      <c r="D28" s="222"/>
      <c r="E28" s="63">
        <v>1300</v>
      </c>
      <c r="F28" s="173">
        <f t="shared" si="9"/>
        <v>1300</v>
      </c>
      <c r="G28" s="217"/>
      <c r="H28" s="168">
        <f t="shared" ref="H28" si="14">E28</f>
        <v>1300</v>
      </c>
      <c r="I28" s="197"/>
      <c r="J28" s="189"/>
      <c r="K28" s="167"/>
      <c r="L28" s="190"/>
      <c r="M28" s="189"/>
      <c r="N28" s="167"/>
      <c r="O28" s="190"/>
      <c r="P28" s="189"/>
      <c r="Q28" s="167"/>
      <c r="R28" s="190"/>
      <c r="S28" s="189"/>
      <c r="T28" s="167"/>
      <c r="U28" s="237"/>
      <c r="V28" s="259"/>
      <c r="W28" s="250"/>
    </row>
    <row r="29" spans="1:23" s="76" customFormat="1">
      <c r="A29" s="172">
        <f t="shared" si="11"/>
        <v>10</v>
      </c>
      <c r="B29" s="3">
        <f t="shared" si="12"/>
        <v>10</v>
      </c>
      <c r="C29" s="383" t="s">
        <v>172</v>
      </c>
      <c r="D29" s="384"/>
      <c r="E29" s="385">
        <v>1500</v>
      </c>
      <c r="F29" s="173">
        <f t="shared" si="9"/>
        <v>1500</v>
      </c>
      <c r="G29" s="386"/>
      <c r="H29" s="387">
        <f>E29</f>
        <v>1500</v>
      </c>
      <c r="I29" s="388"/>
      <c r="J29" s="389"/>
      <c r="K29" s="74"/>
      <c r="L29" s="135"/>
      <c r="M29" s="389"/>
      <c r="N29" s="74"/>
      <c r="O29" s="135"/>
      <c r="P29" s="389"/>
      <c r="Q29" s="74"/>
      <c r="R29" s="135"/>
      <c r="S29" s="389"/>
      <c r="T29" s="74"/>
      <c r="U29" s="388"/>
      <c r="V29" s="390"/>
      <c r="W29" s="391"/>
    </row>
    <row r="30" spans="1:23" s="62" customFormat="1">
      <c r="A30" s="172">
        <f t="shared" si="11"/>
        <v>11</v>
      </c>
      <c r="B30" s="3">
        <f t="shared" si="12"/>
        <v>11</v>
      </c>
      <c r="C30" s="205" t="s">
        <v>81</v>
      </c>
      <c r="D30" s="222"/>
      <c r="E30" s="63">
        <v>1500</v>
      </c>
      <c r="F30" s="173">
        <f t="shared" si="9"/>
        <v>1500</v>
      </c>
      <c r="G30" s="217"/>
      <c r="H30" s="168">
        <f>E30</f>
        <v>1500</v>
      </c>
      <c r="I30" s="237"/>
      <c r="J30" s="189"/>
      <c r="K30" s="167"/>
      <c r="L30" s="190"/>
      <c r="M30" s="189"/>
      <c r="N30" s="167"/>
      <c r="O30" s="190"/>
      <c r="P30" s="189"/>
      <c r="Q30" s="167"/>
      <c r="R30" s="190"/>
      <c r="S30" s="189"/>
      <c r="T30" s="167"/>
      <c r="U30" s="237"/>
      <c r="V30" s="259"/>
      <c r="W30" s="250"/>
    </row>
    <row r="31" spans="1:23" s="62" customFormat="1" ht="16.5" customHeight="1">
      <c r="A31" s="172">
        <f t="shared" si="11"/>
        <v>12</v>
      </c>
      <c r="B31" s="3">
        <f t="shared" si="12"/>
        <v>12</v>
      </c>
      <c r="C31" s="206" t="s">
        <v>177</v>
      </c>
      <c r="D31" s="222"/>
      <c r="E31" s="86">
        <v>1000</v>
      </c>
      <c r="F31" s="173">
        <f t="shared" si="9"/>
        <v>1000</v>
      </c>
      <c r="G31" s="217"/>
      <c r="H31" s="168"/>
      <c r="I31" s="237"/>
      <c r="J31" s="189"/>
      <c r="K31" s="168"/>
      <c r="L31" s="174">
        <f>E31</f>
        <v>1000</v>
      </c>
      <c r="M31" s="189"/>
      <c r="N31" s="167"/>
      <c r="O31" s="190"/>
      <c r="P31" s="189"/>
      <c r="Q31" s="167"/>
      <c r="R31" s="190"/>
      <c r="S31" s="189"/>
      <c r="T31" s="167"/>
      <c r="U31" s="237"/>
      <c r="V31" s="259"/>
      <c r="W31" s="250"/>
    </row>
    <row r="32" spans="1:23" s="196" customFormat="1">
      <c r="A32" s="172">
        <f t="shared" si="11"/>
        <v>13</v>
      </c>
      <c r="B32" s="3">
        <f t="shared" si="12"/>
        <v>13</v>
      </c>
      <c r="C32" s="209" t="s">
        <v>62</v>
      </c>
      <c r="D32" s="223"/>
      <c r="E32" s="86">
        <v>4000</v>
      </c>
      <c r="F32" s="174">
        <f t="shared" si="9"/>
        <v>4000</v>
      </c>
      <c r="G32" s="216"/>
      <c r="H32" s="87"/>
      <c r="I32" s="182"/>
      <c r="J32" s="194"/>
      <c r="K32" s="44"/>
      <c r="L32" s="195"/>
      <c r="M32" s="194"/>
      <c r="N32" s="44"/>
      <c r="O32" s="195"/>
      <c r="P32" s="194"/>
      <c r="Q32" s="44"/>
      <c r="R32" s="174">
        <f>E32</f>
        <v>4000</v>
      </c>
      <c r="S32" s="244"/>
      <c r="T32" s="44"/>
      <c r="U32" s="236"/>
      <c r="V32" s="260"/>
      <c r="W32" s="249"/>
    </row>
    <row r="33" spans="1:23" s="196" customFormat="1">
      <c r="A33" s="172">
        <v>14</v>
      </c>
      <c r="B33" s="3">
        <v>14</v>
      </c>
      <c r="C33" s="209"/>
      <c r="D33" s="408"/>
      <c r="E33" s="86"/>
      <c r="F33" s="409">
        <f t="shared" si="9"/>
        <v>0</v>
      </c>
      <c r="G33" s="216"/>
      <c r="H33" s="87">
        <f>E33</f>
        <v>0</v>
      </c>
      <c r="I33" s="182"/>
      <c r="J33" s="194"/>
      <c r="K33" s="44"/>
      <c r="L33" s="195"/>
      <c r="M33" s="194"/>
      <c r="N33" s="44"/>
      <c r="O33" s="195"/>
      <c r="P33" s="194"/>
      <c r="Q33" s="44"/>
      <c r="R33" s="174"/>
      <c r="S33" s="244"/>
      <c r="T33" s="44"/>
      <c r="U33" s="236"/>
      <c r="V33" s="260"/>
      <c r="W33" s="249"/>
    </row>
    <row r="34" spans="1:23" s="58" customFormat="1">
      <c r="A34" s="402"/>
      <c r="B34" s="403"/>
      <c r="C34" s="204" t="s">
        <v>14</v>
      </c>
      <c r="D34" s="360">
        <f>D35</f>
        <v>0</v>
      </c>
      <c r="E34" s="85">
        <f t="shared" ref="E34:F34" si="15">E35</f>
        <v>0</v>
      </c>
      <c r="F34" s="361">
        <f t="shared" si="15"/>
        <v>0</v>
      </c>
      <c r="G34" s="213"/>
      <c r="H34" s="57"/>
      <c r="I34" s="233"/>
      <c r="J34" s="170"/>
      <c r="K34" s="57"/>
      <c r="L34" s="186"/>
      <c r="M34" s="170"/>
      <c r="N34" s="57"/>
      <c r="O34" s="186"/>
      <c r="P34" s="170"/>
      <c r="Q34" s="57"/>
      <c r="R34" s="186"/>
      <c r="S34" s="170"/>
      <c r="T34" s="57"/>
      <c r="U34" s="233"/>
      <c r="V34" s="255"/>
      <c r="W34" s="246"/>
    </row>
    <row r="35" spans="1:23" s="61" customFormat="1" ht="16.5" thickBot="1">
      <c r="A35" s="176">
        <v>49</v>
      </c>
      <c r="B35" s="177">
        <v>1</v>
      </c>
      <c r="C35" s="211"/>
      <c r="D35" s="224"/>
      <c r="E35" s="202"/>
      <c r="F35" s="225">
        <f>D35+E35</f>
        <v>0</v>
      </c>
      <c r="G35" s="230"/>
      <c r="H35" s="231">
        <f>E35</f>
        <v>0</v>
      </c>
      <c r="I35" s="238"/>
      <c r="J35" s="191"/>
      <c r="K35" s="192"/>
      <c r="L35" s="193"/>
      <c r="M35" s="191"/>
      <c r="N35" s="192"/>
      <c r="O35" s="193"/>
      <c r="P35" s="191"/>
      <c r="Q35" s="192"/>
      <c r="R35" s="193"/>
      <c r="S35" s="191"/>
      <c r="T35" s="192"/>
      <c r="U35" s="245"/>
      <c r="V35" s="261"/>
      <c r="W35" s="251"/>
    </row>
    <row r="36" spans="1:23" s="61" customFormat="1" ht="16.5" thickBot="1">
      <c r="A36" s="198"/>
      <c r="B36" s="199"/>
      <c r="C36" s="212"/>
      <c r="D36" s="226">
        <f>D3</f>
        <v>0</v>
      </c>
      <c r="E36" s="227">
        <f>E3</f>
        <v>81593.948000000004</v>
      </c>
      <c r="F36" s="229">
        <f>F3</f>
        <v>81593.948000000004</v>
      </c>
      <c r="G36" s="232">
        <f t="shared" ref="G36:V36" si="16">SUM(G4:G35)</f>
        <v>47241.947999999997</v>
      </c>
      <c r="H36" s="232">
        <f>SUM(H4:H35)</f>
        <v>16722</v>
      </c>
      <c r="I36" s="232">
        <f t="shared" si="16"/>
        <v>11130</v>
      </c>
      <c r="J36" s="232">
        <f t="shared" si="16"/>
        <v>0</v>
      </c>
      <c r="K36" s="232">
        <f t="shared" si="16"/>
        <v>0</v>
      </c>
      <c r="L36" s="232">
        <f t="shared" si="16"/>
        <v>1000</v>
      </c>
      <c r="M36" s="232">
        <f t="shared" si="16"/>
        <v>0</v>
      </c>
      <c r="N36" s="232">
        <f t="shared" si="16"/>
        <v>1500</v>
      </c>
      <c r="O36" s="232">
        <f t="shared" si="16"/>
        <v>0</v>
      </c>
      <c r="P36" s="232">
        <f t="shared" si="16"/>
        <v>0</v>
      </c>
      <c r="Q36" s="232">
        <f t="shared" si="16"/>
        <v>0</v>
      </c>
      <c r="R36" s="232">
        <f t="shared" si="16"/>
        <v>4000</v>
      </c>
      <c r="S36" s="232">
        <f t="shared" si="16"/>
        <v>0</v>
      </c>
      <c r="T36" s="232">
        <f t="shared" si="16"/>
        <v>0</v>
      </c>
      <c r="U36" s="232">
        <f t="shared" si="16"/>
        <v>0</v>
      </c>
      <c r="V36" s="232">
        <f t="shared" si="16"/>
        <v>0</v>
      </c>
      <c r="W36" s="243">
        <f>SUM(G36:V36)</f>
        <v>81593.948000000004</v>
      </c>
    </row>
    <row r="37" spans="1:23" thickBot="1">
      <c r="A37" s="406"/>
      <c r="B37" s="406"/>
      <c r="C37" s="200"/>
      <c r="D37" s="201"/>
      <c r="E37" s="201"/>
      <c r="F37" s="201">
        <f>F36-E36</f>
        <v>0</v>
      </c>
      <c r="G37" s="183">
        <v>3122</v>
      </c>
      <c r="H37" s="184">
        <v>3132</v>
      </c>
      <c r="I37" s="185">
        <v>3142</v>
      </c>
      <c r="J37" s="183">
        <v>3122</v>
      </c>
      <c r="K37" s="184">
        <v>3132</v>
      </c>
      <c r="L37" s="185">
        <v>3142</v>
      </c>
      <c r="M37" s="183">
        <v>3122</v>
      </c>
      <c r="N37" s="184">
        <v>3132</v>
      </c>
      <c r="O37" s="185">
        <v>3142</v>
      </c>
      <c r="P37" s="183">
        <v>3122</v>
      </c>
      <c r="Q37" s="184">
        <v>3132</v>
      </c>
      <c r="R37" s="185">
        <v>3142</v>
      </c>
      <c r="S37" s="183">
        <v>3122</v>
      </c>
      <c r="T37" s="184">
        <v>3132</v>
      </c>
      <c r="U37" s="185">
        <v>3142</v>
      </c>
      <c r="V37" s="254">
        <v>3122</v>
      </c>
      <c r="W37" s="252" t="s">
        <v>102</v>
      </c>
    </row>
    <row r="38" spans="1:23">
      <c r="D38" s="70"/>
    </row>
  </sheetData>
  <mergeCells count="7">
    <mergeCell ref="S1:U1"/>
    <mergeCell ref="W1:W2"/>
    <mergeCell ref="D1:E1"/>
    <mergeCell ref="G1:I1"/>
    <mergeCell ref="J1:L1"/>
    <mergeCell ref="M1:O1"/>
    <mergeCell ref="P1:R1"/>
  </mergeCells>
  <pageMargins left="0" right="0" top="0.74803149606299213" bottom="0.74803149606299213" header="0.31496062992125984" footer="0.31496062992125984"/>
  <pageSetup paperSize="9" scale="7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K26"/>
  <sheetViews>
    <sheetView view="pageBreakPreview" zoomScale="90" zoomScaleNormal="100" zoomScaleSheetLayoutView="90" workbookViewId="0">
      <selection activeCell="B23" sqref="B23"/>
    </sheetView>
  </sheetViews>
  <sheetFormatPr defaultRowHeight="15"/>
  <cols>
    <col min="1" max="1" width="4.5703125" customWidth="1"/>
    <col min="2" max="2" width="129.5703125" customWidth="1"/>
    <col min="3" max="3" width="13.140625" customWidth="1"/>
    <col min="4" max="4" width="11.5703125" customWidth="1"/>
    <col min="5" max="5" width="11.85546875" customWidth="1"/>
    <col min="9" max="9" width="10.28515625" customWidth="1"/>
  </cols>
  <sheetData>
    <row r="1" spans="1:11" ht="16.5" thickBot="1">
      <c r="A1" s="2"/>
      <c r="B1" s="5"/>
      <c r="C1" s="64"/>
      <c r="F1" s="449">
        <v>1217321</v>
      </c>
      <c r="G1" s="450"/>
      <c r="H1" s="451"/>
      <c r="I1" s="449">
        <v>1217330</v>
      </c>
      <c r="J1" s="450"/>
      <c r="K1" s="451"/>
    </row>
    <row r="2" spans="1:11" ht="15.75">
      <c r="A2" s="2"/>
      <c r="B2" s="4" t="s">
        <v>2</v>
      </c>
      <c r="C2" s="46"/>
      <c r="D2" s="2"/>
      <c r="E2" s="88"/>
      <c r="F2" s="239">
        <v>3122</v>
      </c>
      <c r="G2" s="240">
        <v>3132</v>
      </c>
      <c r="H2" s="241">
        <v>3142</v>
      </c>
      <c r="I2" s="239">
        <v>3122</v>
      </c>
      <c r="J2" s="240">
        <v>3132</v>
      </c>
      <c r="K2" s="241">
        <v>3142</v>
      </c>
    </row>
    <row r="3" spans="1:11">
      <c r="A3" s="6">
        <v>1</v>
      </c>
      <c r="B3" s="8" t="s">
        <v>1</v>
      </c>
      <c r="C3" s="84" t="s">
        <v>85</v>
      </c>
      <c r="D3" s="4" t="s">
        <v>87</v>
      </c>
      <c r="E3" s="89" t="s">
        <v>86</v>
      </c>
      <c r="F3" s="275"/>
      <c r="G3" s="2"/>
      <c r="H3" s="131"/>
      <c r="I3" s="275"/>
      <c r="J3" s="2"/>
      <c r="K3" s="131"/>
    </row>
    <row r="4" spans="1:11" s="38" customFormat="1" ht="15.75">
      <c r="A4" s="24"/>
      <c r="B4" s="36" t="s">
        <v>70</v>
      </c>
      <c r="C4" s="37">
        <f>C5+C7+C9+C11+C13</f>
        <v>2200</v>
      </c>
      <c r="D4" s="37">
        <f t="shared" ref="D4:E4" si="0">D5+D7+D9+D11+D13</f>
        <v>0</v>
      </c>
      <c r="E4" s="272">
        <f t="shared" si="0"/>
        <v>2200</v>
      </c>
      <c r="F4" s="169"/>
      <c r="G4" s="24"/>
      <c r="H4" s="276"/>
      <c r="I4" s="169"/>
      <c r="J4" s="24"/>
      <c r="K4" s="276"/>
    </row>
    <row r="5" spans="1:11" s="32" customFormat="1" ht="15.75">
      <c r="A5" s="31"/>
      <c r="B5" s="28" t="s">
        <v>71</v>
      </c>
      <c r="C5" s="29">
        <f>C6</f>
        <v>0</v>
      </c>
      <c r="D5" s="29">
        <f t="shared" ref="D5:E5" si="1">D6</f>
        <v>0</v>
      </c>
      <c r="E5" s="273">
        <f t="shared" si="1"/>
        <v>0</v>
      </c>
      <c r="F5" s="277"/>
      <c r="G5" s="31"/>
      <c r="H5" s="137"/>
      <c r="I5" s="277"/>
      <c r="J5" s="31"/>
      <c r="K5" s="137"/>
    </row>
    <row r="6" spans="1:11" s="1" customFormat="1" ht="15.75">
      <c r="A6" s="3"/>
      <c r="B6" s="25"/>
      <c r="C6" s="43"/>
      <c r="D6" s="48"/>
      <c r="E6" s="274">
        <f>C6+D6</f>
        <v>0</v>
      </c>
      <c r="F6" s="280"/>
      <c r="G6" s="3"/>
      <c r="H6" s="187"/>
      <c r="I6" s="172"/>
      <c r="J6" s="3"/>
      <c r="K6" s="173">
        <f>D6</f>
        <v>0</v>
      </c>
    </row>
    <row r="7" spans="1:11" s="32" customFormat="1" ht="15.75">
      <c r="A7" s="31"/>
      <c r="B7" s="28" t="s">
        <v>72</v>
      </c>
      <c r="C7" s="29">
        <f>C8</f>
        <v>2200</v>
      </c>
      <c r="D7" s="29">
        <f t="shared" ref="D7:E7" si="2">D8</f>
        <v>0</v>
      </c>
      <c r="E7" s="273">
        <f t="shared" si="2"/>
        <v>2200</v>
      </c>
      <c r="F7" s="281"/>
      <c r="G7" s="31"/>
      <c r="H7" s="137"/>
      <c r="I7" s="277"/>
      <c r="J7" s="31"/>
      <c r="K7" s="137"/>
    </row>
    <row r="8" spans="1:11" s="1" customFormat="1" ht="30">
      <c r="A8" s="3"/>
      <c r="B8" s="26" t="s">
        <v>61</v>
      </c>
      <c r="C8" s="15">
        <v>2200</v>
      </c>
      <c r="D8" s="48"/>
      <c r="E8" s="274">
        <f>C8+D8</f>
        <v>2200</v>
      </c>
      <c r="F8" s="280"/>
      <c r="G8" s="3"/>
      <c r="H8" s="173">
        <f>D8</f>
        <v>0</v>
      </c>
      <c r="I8" s="172"/>
      <c r="J8" s="3"/>
      <c r="K8" s="173"/>
    </row>
    <row r="9" spans="1:11" s="32" customFormat="1" ht="15.75">
      <c r="A9" s="31"/>
      <c r="B9" s="28" t="s">
        <v>73</v>
      </c>
      <c r="C9" s="29">
        <f>C10</f>
        <v>0</v>
      </c>
      <c r="D9" s="29">
        <f t="shared" ref="D9:E9" si="3">D10</f>
        <v>0</v>
      </c>
      <c r="E9" s="273">
        <f t="shared" si="3"/>
        <v>0</v>
      </c>
      <c r="F9" s="281"/>
      <c r="G9" s="31"/>
      <c r="H9" s="137"/>
      <c r="I9" s="277"/>
      <c r="J9" s="31"/>
      <c r="K9" s="137"/>
    </row>
    <row r="10" spans="1:11" s="1" customFormat="1" ht="15.75">
      <c r="A10" s="3"/>
      <c r="B10" s="25"/>
      <c r="C10" s="15"/>
      <c r="D10" s="3"/>
      <c r="E10" s="274">
        <f>C10+D10</f>
        <v>0</v>
      </c>
      <c r="F10" s="280"/>
      <c r="G10" s="3"/>
      <c r="H10" s="187"/>
      <c r="I10" s="172"/>
      <c r="J10" s="3"/>
      <c r="K10" s="187"/>
    </row>
    <row r="11" spans="1:11" s="32" customFormat="1" ht="15.75">
      <c r="A11" s="31"/>
      <c r="B11" s="28" t="s">
        <v>74</v>
      </c>
      <c r="C11" s="29">
        <f>C12</f>
        <v>0</v>
      </c>
      <c r="D11" s="29">
        <f t="shared" ref="D11:E11" si="4">D12</f>
        <v>0</v>
      </c>
      <c r="E11" s="273">
        <f t="shared" si="4"/>
        <v>0</v>
      </c>
      <c r="F11" s="281"/>
      <c r="G11" s="31"/>
      <c r="H11" s="137"/>
      <c r="I11" s="277"/>
      <c r="J11" s="31"/>
      <c r="K11" s="137"/>
    </row>
    <row r="12" spans="1:11" s="1" customFormat="1" ht="15.75">
      <c r="A12" s="3"/>
      <c r="B12" s="5" t="s">
        <v>76</v>
      </c>
      <c r="C12" s="15"/>
      <c r="D12" s="3"/>
      <c r="E12" s="274">
        <f>C12+D12</f>
        <v>0</v>
      </c>
      <c r="F12" s="280"/>
      <c r="G12" s="3"/>
      <c r="H12" s="187"/>
      <c r="I12" s="280">
        <f>D12</f>
        <v>0</v>
      </c>
      <c r="J12" s="3"/>
      <c r="K12" s="187"/>
    </row>
    <row r="13" spans="1:11" s="30" customFormat="1" ht="15.75">
      <c r="A13" s="47"/>
      <c r="B13" s="28" t="s">
        <v>75</v>
      </c>
      <c r="C13" s="29">
        <f>C14</f>
        <v>0</v>
      </c>
      <c r="D13" s="29">
        <f t="shared" ref="D13:E13" si="5">D14</f>
        <v>0</v>
      </c>
      <c r="E13" s="273">
        <f t="shared" si="5"/>
        <v>0</v>
      </c>
      <c r="F13" s="282"/>
      <c r="G13" s="27"/>
      <c r="H13" s="279"/>
      <c r="I13" s="278"/>
      <c r="J13" s="27"/>
      <c r="K13" s="279"/>
    </row>
    <row r="14" spans="1:11" s="1" customFormat="1" ht="16.5" thickBot="1">
      <c r="A14" s="39"/>
      <c r="B14" s="9"/>
      <c r="C14" s="15">
        <v>0</v>
      </c>
      <c r="D14" s="3"/>
      <c r="E14" s="274">
        <f>C14+D14</f>
        <v>0</v>
      </c>
      <c r="F14" s="283">
        <f>SUM(F6:F13)</f>
        <v>0</v>
      </c>
      <c r="G14" s="283">
        <f t="shared" ref="G14:H14" si="6">SUM(G6:G13)</f>
        <v>0</v>
      </c>
      <c r="H14" s="283">
        <f t="shared" si="6"/>
        <v>0</v>
      </c>
      <c r="I14" s="283">
        <f>SUM(I6:I13)</f>
        <v>0</v>
      </c>
      <c r="J14" s="283">
        <f t="shared" ref="J14" si="7">SUM(J6:J13)</f>
        <v>0</v>
      </c>
      <c r="K14" s="283">
        <f t="shared" ref="K14" si="8">SUM(K6:K13)</f>
        <v>0</v>
      </c>
    </row>
    <row r="15" spans="1:11" s="1" customFormat="1" ht="15.75">
      <c r="A15" s="40"/>
      <c r="B15" s="41"/>
      <c r="C15" s="42"/>
      <c r="D15" s="393">
        <f>D4</f>
        <v>0</v>
      </c>
    </row>
    <row r="16" spans="1:11" s="1" customFormat="1" ht="15.75">
      <c r="A16" s="40"/>
      <c r="B16" s="41"/>
      <c r="C16" s="42"/>
      <c r="I16" s="394">
        <f>I14+K14+'освіта культура спорт Д'!S36+'освіта культура спорт Д'!T36+'освіта культура спорт Д'!U36</f>
        <v>0</v>
      </c>
    </row>
    <row r="17" spans="1:4" s="1" customFormat="1" ht="15.75">
      <c r="A17" s="40"/>
      <c r="B17" s="41"/>
      <c r="C17" s="42"/>
    </row>
    <row r="18" spans="1:4" s="1" customFormat="1" ht="15.75">
      <c r="A18" s="40"/>
      <c r="B18" s="41"/>
      <c r="C18" s="42"/>
      <c r="D18" s="393"/>
    </row>
    <row r="19" spans="1:4" s="1" customFormat="1" ht="15.75">
      <c r="A19" s="40"/>
      <c r="B19" s="41"/>
      <c r="C19" s="42"/>
    </row>
    <row r="20" spans="1:4" s="1" customFormat="1" ht="15.75">
      <c r="A20" s="40"/>
      <c r="B20" s="41"/>
      <c r="C20" s="42">
        <f>'ЖИТЛО Д'!D40+'Благоустрій Д'!D65+'освіта культура спорт Д'!D36+'Інженерні мережі Д'!C4</f>
        <v>2200</v>
      </c>
    </row>
    <row r="21" spans="1:4" s="1" customFormat="1" ht="15.75">
      <c r="A21" s="40"/>
      <c r="B21" s="41"/>
      <c r="C21" s="42"/>
    </row>
    <row r="22" spans="1:4" s="1" customFormat="1" ht="15.75">
      <c r="A22" s="40"/>
      <c r="B22" s="41"/>
      <c r="C22" s="42"/>
    </row>
    <row r="23" spans="1:4" s="1" customFormat="1" ht="15.75">
      <c r="A23" s="40"/>
      <c r="B23" s="41"/>
      <c r="C23" s="42"/>
    </row>
    <row r="24" spans="1:4" s="1" customFormat="1" ht="15.75">
      <c r="A24" s="40"/>
      <c r="B24" s="41"/>
      <c r="C24" s="42"/>
    </row>
    <row r="25" spans="1:4" s="1" customFormat="1" ht="15.75">
      <c r="A25" s="40"/>
      <c r="B25" s="41"/>
      <c r="C25" s="42"/>
    </row>
    <row r="26" spans="1:4" s="1" customFormat="1" ht="15.75">
      <c r="A26" s="40"/>
      <c r="B26" s="41"/>
      <c r="C26" s="42"/>
    </row>
  </sheetData>
  <mergeCells count="2">
    <mergeCell ref="F1:H1"/>
    <mergeCell ref="I1:K1"/>
  </mergeCells>
  <pageMargins left="0" right="0" top="0.74803149606299213" bottom="0.74803149606299213" header="0.31496062992125984" footer="0.31496062992125984"/>
  <pageSetup paperSize="9" scale="84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G66"/>
  <sheetViews>
    <sheetView tabSelected="1" view="pageBreakPreview" topLeftCell="A27" zoomScale="60" zoomScaleNormal="100" workbookViewId="0">
      <selection activeCell="H41" sqref="H41"/>
    </sheetView>
  </sheetViews>
  <sheetFormatPr defaultRowHeight="18.75"/>
  <cols>
    <col min="1" max="1" width="6" customWidth="1"/>
    <col min="2" max="2" width="14.42578125" bestFit="1" customWidth="1"/>
    <col min="3" max="3" width="100.5703125" customWidth="1"/>
    <col min="4" max="4" width="23.7109375" customWidth="1"/>
    <col min="5" max="5" width="21.28515625" customWidth="1"/>
    <col min="6" max="6" width="25.28515625" customWidth="1"/>
    <col min="7" max="7" width="9.140625" style="416"/>
  </cols>
  <sheetData>
    <row r="2" spans="2:6">
      <c r="F2" s="284" t="s">
        <v>179</v>
      </c>
    </row>
    <row r="3" spans="2:6">
      <c r="F3" s="285" t="s">
        <v>157</v>
      </c>
    </row>
    <row r="4" spans="2:6">
      <c r="D4" s="286" t="s">
        <v>182</v>
      </c>
      <c r="E4" s="286"/>
      <c r="F4" s="287" t="s">
        <v>183</v>
      </c>
    </row>
    <row r="5" spans="2:6" ht="19.5" thickBot="1">
      <c r="D5" s="286"/>
      <c r="E5" s="286"/>
      <c r="F5" s="286"/>
    </row>
    <row r="6" spans="2:6" ht="58.5" customHeight="1" thickBot="1">
      <c r="B6" s="290"/>
      <c r="C6" s="291" t="s">
        <v>104</v>
      </c>
      <c r="D6" s="343" t="s">
        <v>176</v>
      </c>
      <c r="E6" s="345" t="s">
        <v>143</v>
      </c>
      <c r="F6" s="344" t="s">
        <v>144</v>
      </c>
    </row>
    <row r="7" spans="2:6" ht="19.5" thickBot="1">
      <c r="B7" s="290"/>
      <c r="C7" s="291" t="s">
        <v>105</v>
      </c>
      <c r="D7" s="294">
        <f>D8+D16+D39+D47</f>
        <v>249692.34800000003</v>
      </c>
      <c r="E7" s="294">
        <f>E8+E16+E39+E47</f>
        <v>76752.400000000009</v>
      </c>
      <c r="F7" s="294">
        <f>F8+F16+F39+F47</f>
        <v>172939.948</v>
      </c>
    </row>
    <row r="8" spans="2:6" ht="19.5" thickBot="1">
      <c r="B8" s="303" t="s">
        <v>106</v>
      </c>
      <c r="C8" s="305" t="s">
        <v>0</v>
      </c>
      <c r="D8" s="306">
        <f>E8+F8</f>
        <v>20570</v>
      </c>
      <c r="E8" s="304">
        <f>E9+E10+E11+E12+E13+E14+E15</f>
        <v>190</v>
      </c>
      <c r="F8" s="304">
        <f>F9+F10+F11+F12+F13+F14+F15</f>
        <v>20380</v>
      </c>
    </row>
    <row r="9" spans="2:6">
      <c r="B9" s="301" t="s">
        <v>107</v>
      </c>
      <c r="C9" s="307" t="s">
        <v>20</v>
      </c>
      <c r="D9" s="318">
        <f>E9+F9</f>
        <v>7700</v>
      </c>
      <c r="E9" s="312"/>
      <c r="F9" s="298">
        <f>'ЖИТЛО Д'!F5</f>
        <v>7700</v>
      </c>
    </row>
    <row r="10" spans="2:6">
      <c r="B10" s="299" t="s">
        <v>108</v>
      </c>
      <c r="C10" s="308" t="s">
        <v>21</v>
      </c>
      <c r="D10" s="319">
        <f t="shared" ref="D10:D52" si="0">E10+F10</f>
        <v>2950</v>
      </c>
      <c r="E10" s="313"/>
      <c r="F10" s="295">
        <f>'ЖИТЛО Д'!F11-550-2100</f>
        <v>2950</v>
      </c>
    </row>
    <row r="11" spans="2:6">
      <c r="B11" s="299" t="s">
        <v>109</v>
      </c>
      <c r="C11" s="308" t="s">
        <v>110</v>
      </c>
      <c r="D11" s="319">
        <f t="shared" si="0"/>
        <v>1100</v>
      </c>
      <c r="E11" s="313"/>
      <c r="F11" s="295">
        <f>'ЖИТЛО Д'!F19</f>
        <v>1100</v>
      </c>
    </row>
    <row r="12" spans="2:6">
      <c r="B12" s="299" t="s">
        <v>111</v>
      </c>
      <c r="C12" s="308" t="s">
        <v>9</v>
      </c>
      <c r="D12" s="319">
        <f t="shared" si="0"/>
        <v>5020</v>
      </c>
      <c r="E12" s="313"/>
      <c r="F12" s="295">
        <f>'ЖИТЛО Д'!F22+50+770</f>
        <v>5020</v>
      </c>
    </row>
    <row r="13" spans="2:6">
      <c r="B13" s="299" t="s">
        <v>112</v>
      </c>
      <c r="C13" s="308" t="s">
        <v>10</v>
      </c>
      <c r="D13" s="319">
        <f t="shared" si="0"/>
        <v>0</v>
      </c>
      <c r="E13" s="313"/>
      <c r="F13" s="295">
        <f>'ЖИТЛО Д'!F28</f>
        <v>0</v>
      </c>
    </row>
    <row r="14" spans="2:6">
      <c r="B14" s="299" t="s">
        <v>113</v>
      </c>
      <c r="C14" s="308" t="s">
        <v>4</v>
      </c>
      <c r="D14" s="319">
        <f t="shared" si="0"/>
        <v>3610</v>
      </c>
      <c r="E14" s="316"/>
      <c r="F14" s="295">
        <f>'ЖИТЛО Д'!F30</f>
        <v>3610</v>
      </c>
    </row>
    <row r="15" spans="2:6" ht="19.5" thickBot="1">
      <c r="B15" s="299" t="s">
        <v>145</v>
      </c>
      <c r="C15" s="310" t="s">
        <v>139</v>
      </c>
      <c r="D15" s="319">
        <f t="shared" ref="D15" si="1">E15+F15</f>
        <v>190</v>
      </c>
      <c r="E15" s="316">
        <f>'ЖИТЛО Д'!F37</f>
        <v>190</v>
      </c>
      <c r="F15" s="295">
        <v>0</v>
      </c>
    </row>
    <row r="16" spans="2:6" ht="19.5" thickBot="1">
      <c r="B16" s="290" t="s">
        <v>114</v>
      </c>
      <c r="C16" s="291" t="s">
        <v>66</v>
      </c>
      <c r="D16" s="294">
        <f t="shared" si="0"/>
        <v>134928.40000000002</v>
      </c>
      <c r="E16" s="292">
        <f>E17+E18+E19+E20+E21+E22+E23+E24+E25+E26+E27+E28+E29+E30+E35+E36</f>
        <v>76562.400000000009</v>
      </c>
      <c r="F16" s="292">
        <f>F17+F18+F19+F20+F21+F22+F23+F24+F25+F26+F27+F28+F29+F30+F35+F36</f>
        <v>58366</v>
      </c>
    </row>
    <row r="17" spans="2:7">
      <c r="B17" s="301" t="s">
        <v>115</v>
      </c>
      <c r="C17" s="307" t="s">
        <v>67</v>
      </c>
      <c r="D17" s="318">
        <f t="shared" si="0"/>
        <v>8311</v>
      </c>
      <c r="E17" s="315"/>
      <c r="F17" s="298">
        <f>'Благоустрій Д'!F4+1000+2300-9600</f>
        <v>8311</v>
      </c>
    </row>
    <row r="18" spans="2:7">
      <c r="B18" s="299" t="s">
        <v>116</v>
      </c>
      <c r="C18" s="308" t="s">
        <v>5</v>
      </c>
      <c r="D18" s="319">
        <f t="shared" si="0"/>
        <v>7000</v>
      </c>
      <c r="E18" s="316"/>
      <c r="F18" s="295">
        <f>'Благоустрій Д'!F13+200-200</f>
        <v>7000</v>
      </c>
    </row>
    <row r="19" spans="2:7">
      <c r="B19" s="299" t="s">
        <v>117</v>
      </c>
      <c r="C19" s="308" t="s">
        <v>47</v>
      </c>
      <c r="D19" s="319">
        <f t="shared" si="0"/>
        <v>2002</v>
      </c>
      <c r="E19" s="316"/>
      <c r="F19" s="295">
        <f>'Благоустрій Д'!F19+1527-1000+475-2000</f>
        <v>2002</v>
      </c>
    </row>
    <row r="20" spans="2:7" ht="37.5" customHeight="1">
      <c r="B20" s="299" t="s">
        <v>118</v>
      </c>
      <c r="C20" s="310" t="s">
        <v>6</v>
      </c>
      <c r="D20" s="319">
        <f t="shared" si="0"/>
        <v>28198</v>
      </c>
      <c r="E20" s="316"/>
      <c r="F20" s="295">
        <f>'Благоустрій Д'!F26+898</f>
        <v>28198</v>
      </c>
    </row>
    <row r="21" spans="2:7" ht="34.5" customHeight="1">
      <c r="B21" s="299" t="s">
        <v>119</v>
      </c>
      <c r="C21" s="310" t="s">
        <v>7</v>
      </c>
      <c r="D21" s="319">
        <f t="shared" si="0"/>
        <v>3200</v>
      </c>
      <c r="E21" s="316"/>
      <c r="F21" s="295">
        <f>'Благоустрій Д'!F36</f>
        <v>3200</v>
      </c>
    </row>
    <row r="22" spans="2:7">
      <c r="B22" s="299" t="s">
        <v>120</v>
      </c>
      <c r="C22" s="308" t="s">
        <v>90</v>
      </c>
      <c r="D22" s="319">
        <f t="shared" si="0"/>
        <v>0</v>
      </c>
      <c r="E22" s="313"/>
      <c r="F22" s="295">
        <f>'Благоустрій Д'!F42</f>
        <v>0</v>
      </c>
    </row>
    <row r="23" spans="2:7">
      <c r="B23" s="299" t="s">
        <v>121</v>
      </c>
      <c r="C23" s="308" t="s">
        <v>11</v>
      </c>
      <c r="D23" s="319">
        <f t="shared" si="0"/>
        <v>9655</v>
      </c>
      <c r="E23" s="313"/>
      <c r="F23" s="295">
        <f>'Благоустрій Д'!F44+655</f>
        <v>9655</v>
      </c>
    </row>
    <row r="24" spans="2:7">
      <c r="B24" s="299" t="s">
        <v>146</v>
      </c>
      <c r="C24" s="310" t="s">
        <v>18</v>
      </c>
      <c r="D24" s="319">
        <f t="shared" si="0"/>
        <v>0</v>
      </c>
      <c r="E24" s="335">
        <f>'Благоустрій Д'!F57</f>
        <v>0</v>
      </c>
      <c r="F24" s="295">
        <v>0</v>
      </c>
    </row>
    <row r="25" spans="2:7">
      <c r="B25" s="299" t="s">
        <v>147</v>
      </c>
      <c r="C25" s="310" t="s">
        <v>19</v>
      </c>
      <c r="D25" s="319">
        <f t="shared" si="0"/>
        <v>500</v>
      </c>
      <c r="E25" s="335">
        <f>'Благоустрій Д'!F58</f>
        <v>500</v>
      </c>
      <c r="F25" s="295">
        <v>0</v>
      </c>
    </row>
    <row r="26" spans="2:7">
      <c r="B26" s="299" t="s">
        <v>148</v>
      </c>
      <c r="C26" s="310" t="s">
        <v>89</v>
      </c>
      <c r="D26" s="319">
        <f t="shared" si="0"/>
        <v>0</v>
      </c>
      <c r="E26" s="335">
        <f>'Благоустрій Д'!F60</f>
        <v>0</v>
      </c>
      <c r="F26" s="295">
        <v>0</v>
      </c>
    </row>
    <row r="27" spans="2:7" ht="22.5" customHeight="1">
      <c r="B27" s="299" t="s">
        <v>167</v>
      </c>
      <c r="C27" s="310" t="s">
        <v>140</v>
      </c>
      <c r="D27" s="319">
        <f t="shared" si="0"/>
        <v>0</v>
      </c>
      <c r="E27" s="335">
        <f>'Благоустрій Д'!F61</f>
        <v>0</v>
      </c>
      <c r="F27" s="295">
        <v>0</v>
      </c>
    </row>
    <row r="28" spans="2:7" ht="34.5" customHeight="1" thickBot="1">
      <c r="B28" s="299" t="s">
        <v>149</v>
      </c>
      <c r="C28" s="341" t="s">
        <v>155</v>
      </c>
      <c r="D28" s="319">
        <f t="shared" si="0"/>
        <v>0</v>
      </c>
      <c r="E28" s="335">
        <f>'Благоустрій Д'!F62</f>
        <v>0</v>
      </c>
      <c r="F28" s="295">
        <v>0</v>
      </c>
    </row>
    <row r="29" spans="2:7" ht="75">
      <c r="B29" s="299" t="s">
        <v>150</v>
      </c>
      <c r="C29" s="348" t="s">
        <v>141</v>
      </c>
      <c r="D29" s="319">
        <f t="shared" si="0"/>
        <v>100</v>
      </c>
      <c r="E29" s="335">
        <f>'Благоустрій Д'!F59</f>
        <v>100</v>
      </c>
      <c r="F29" s="295">
        <v>0</v>
      </c>
    </row>
    <row r="30" spans="2:7" ht="37.5">
      <c r="B30" s="300" t="s">
        <v>151</v>
      </c>
      <c r="C30" s="417" t="s">
        <v>60</v>
      </c>
      <c r="D30" s="320">
        <f t="shared" si="0"/>
        <v>4400</v>
      </c>
      <c r="E30" s="418">
        <f>'Благоустрій Д'!F54</f>
        <v>4400</v>
      </c>
      <c r="F30" s="297">
        <v>0</v>
      </c>
    </row>
    <row r="31" spans="2:7" s="349" customFormat="1">
      <c r="B31" s="286"/>
      <c r="C31" s="417"/>
      <c r="D31" s="420"/>
      <c r="E31" s="421"/>
      <c r="F31" s="420"/>
      <c r="G31" s="422"/>
    </row>
    <row r="32" spans="2:7" s="349" customFormat="1">
      <c r="B32" s="286"/>
      <c r="C32" s="417"/>
      <c r="D32" s="420"/>
      <c r="E32" s="284" t="s">
        <v>180</v>
      </c>
      <c r="F32" s="284"/>
      <c r="G32" s="422"/>
    </row>
    <row r="33" spans="2:7" s="349" customFormat="1">
      <c r="B33" s="286"/>
      <c r="C33" s="417"/>
      <c r="D33" s="420" t="s">
        <v>184</v>
      </c>
      <c r="E33" s="421" t="s">
        <v>184</v>
      </c>
      <c r="F33" s="285" t="s">
        <v>184</v>
      </c>
      <c r="G33" s="422"/>
    </row>
    <row r="34" spans="2:7">
      <c r="B34" s="307"/>
      <c r="C34" s="347"/>
      <c r="D34" s="423"/>
      <c r="E34" s="424"/>
      <c r="F34" s="287"/>
    </row>
    <row r="35" spans="2:7">
      <c r="B35" s="301" t="s">
        <v>152</v>
      </c>
      <c r="C35" s="342" t="s">
        <v>16</v>
      </c>
      <c r="D35" s="318">
        <f t="shared" si="0"/>
        <v>71245.8</v>
      </c>
      <c r="E35" s="419">
        <f>'Благоустрій Д'!F55+200+800</f>
        <v>71245.8</v>
      </c>
      <c r="F35" s="298">
        <v>0</v>
      </c>
    </row>
    <row r="36" spans="2:7" ht="38.25" thickBot="1">
      <c r="B36" s="299" t="s">
        <v>153</v>
      </c>
      <c r="C36" s="342" t="s">
        <v>17</v>
      </c>
      <c r="D36" s="318">
        <f t="shared" si="0"/>
        <v>316.60000000000002</v>
      </c>
      <c r="E36" s="335">
        <f>'Благоустрій Д'!F56</f>
        <v>316.60000000000002</v>
      </c>
      <c r="F36" s="298">
        <v>0</v>
      </c>
    </row>
    <row r="37" spans="2:7" ht="19.5" hidden="1" thickBot="1">
      <c r="B37" s="299" t="s">
        <v>154</v>
      </c>
      <c r="C37" s="356"/>
      <c r="D37" s="318">
        <f t="shared" si="0"/>
        <v>0</v>
      </c>
      <c r="E37" s="359">
        <f>'Благоустрій Д'!F63</f>
        <v>0</v>
      </c>
      <c r="F37" s="298">
        <v>0</v>
      </c>
    </row>
    <row r="38" spans="2:7" ht="19.5" hidden="1" thickBot="1">
      <c r="B38" s="334" t="s">
        <v>161</v>
      </c>
      <c r="C38" s="357"/>
      <c r="D38" s="318">
        <f t="shared" si="0"/>
        <v>0</v>
      </c>
      <c r="E38" s="355">
        <f>'Благоустрій Д'!F64</f>
        <v>0</v>
      </c>
      <c r="F38" s="298">
        <v>0</v>
      </c>
    </row>
    <row r="39" spans="2:7" ht="19.5" thickBot="1">
      <c r="B39" s="290" t="s">
        <v>122</v>
      </c>
      <c r="C39" s="291" t="s">
        <v>68</v>
      </c>
      <c r="D39" s="294">
        <f t="shared" si="0"/>
        <v>92893.948000000004</v>
      </c>
      <c r="E39" s="293"/>
      <c r="F39" s="292">
        <f>F40+F41+F42+F43+F44+F45+F46</f>
        <v>92893.948000000004</v>
      </c>
    </row>
    <row r="40" spans="2:7">
      <c r="B40" s="301" t="s">
        <v>123</v>
      </c>
      <c r="C40" s="307" t="s">
        <v>8</v>
      </c>
      <c r="D40" s="318">
        <f t="shared" si="0"/>
        <v>0</v>
      </c>
      <c r="E40" s="315"/>
      <c r="F40" s="298">
        <f>'освіта культура спорт Д'!F4</f>
        <v>0</v>
      </c>
    </row>
    <row r="41" spans="2:7">
      <c r="B41" s="299" t="s">
        <v>124</v>
      </c>
      <c r="C41" s="308" t="s">
        <v>125</v>
      </c>
      <c r="D41" s="319">
        <f t="shared" si="0"/>
        <v>3800</v>
      </c>
      <c r="E41" s="316"/>
      <c r="F41" s="295">
        <f>'освіта культура спорт Д'!F7+1100</f>
        <v>3800</v>
      </c>
    </row>
    <row r="42" spans="2:7">
      <c r="B42" s="299" t="s">
        <v>126</v>
      </c>
      <c r="C42" s="308" t="s">
        <v>12</v>
      </c>
      <c r="D42" s="319">
        <f t="shared" si="0"/>
        <v>0</v>
      </c>
      <c r="E42" s="316"/>
      <c r="F42" s="295">
        <f>'освіта культура спорт Д'!F11</f>
        <v>0</v>
      </c>
    </row>
    <row r="43" spans="2:7">
      <c r="B43" s="299" t="s">
        <v>127</v>
      </c>
      <c r="C43" s="308" t="s">
        <v>15</v>
      </c>
      <c r="D43" s="319">
        <f t="shared" si="0"/>
        <v>4506</v>
      </c>
      <c r="E43" s="316"/>
      <c r="F43" s="295">
        <f>'освіта культура спорт Д'!F13+200</f>
        <v>4506</v>
      </c>
    </row>
    <row r="44" spans="2:7">
      <c r="B44" s="299" t="s">
        <v>128</v>
      </c>
      <c r="C44" s="308" t="s">
        <v>13</v>
      </c>
      <c r="D44" s="319">
        <f>E44+F44</f>
        <v>150</v>
      </c>
      <c r="E44" s="316"/>
      <c r="F44" s="295">
        <f>'освіта культура спорт Д'!F17+150</f>
        <v>150</v>
      </c>
    </row>
    <row r="45" spans="2:7">
      <c r="B45" s="299" t="s">
        <v>129</v>
      </c>
      <c r="C45" s="308" t="s">
        <v>69</v>
      </c>
      <c r="D45" s="319">
        <f>E45+F45</f>
        <v>83887.948000000004</v>
      </c>
      <c r="E45" s="316"/>
      <c r="F45" s="295">
        <f>'освіта культура спорт Д'!F19+650+350-2500+200-1000+11600</f>
        <v>83887.948000000004</v>
      </c>
    </row>
    <row r="46" spans="2:7" ht="19.5" thickBot="1">
      <c r="B46" s="300" t="s">
        <v>130</v>
      </c>
      <c r="C46" s="309" t="s">
        <v>178</v>
      </c>
      <c r="D46" s="320">
        <f t="shared" si="0"/>
        <v>550</v>
      </c>
      <c r="E46" s="314"/>
      <c r="F46" s="297">
        <f>'освіта культура спорт Д'!F34+350+200</f>
        <v>550</v>
      </c>
    </row>
    <row r="47" spans="2:7" ht="19.5" thickBot="1">
      <c r="B47" s="290" t="s">
        <v>131</v>
      </c>
      <c r="C47" s="291" t="s">
        <v>70</v>
      </c>
      <c r="D47" s="294">
        <f t="shared" si="0"/>
        <v>1300</v>
      </c>
      <c r="E47" s="293"/>
      <c r="F47" s="292">
        <f>F48+F49+F50+F51+F52</f>
        <v>1300</v>
      </c>
    </row>
    <row r="48" spans="2:7" ht="36.75" customHeight="1">
      <c r="B48" s="336" t="s">
        <v>132</v>
      </c>
      <c r="C48" s="337" t="s">
        <v>71</v>
      </c>
      <c r="D48" s="338">
        <f t="shared" si="0"/>
        <v>0</v>
      </c>
      <c r="E48" s="339"/>
      <c r="F48" s="340">
        <f>'Інженерні мережі Д'!E5</f>
        <v>0</v>
      </c>
    </row>
    <row r="49" spans="2:6" ht="20.25" customHeight="1">
      <c r="B49" s="299" t="s">
        <v>133</v>
      </c>
      <c r="C49" s="310" t="s">
        <v>134</v>
      </c>
      <c r="D49" s="319">
        <f t="shared" si="0"/>
        <v>1300</v>
      </c>
      <c r="E49" s="316"/>
      <c r="F49" s="295">
        <f>'Інженерні мережі Д'!E7-900</f>
        <v>1300</v>
      </c>
    </row>
    <row r="50" spans="2:6" ht="20.25" customHeight="1">
      <c r="B50" s="299" t="s">
        <v>135</v>
      </c>
      <c r="C50" s="310" t="s">
        <v>73</v>
      </c>
      <c r="D50" s="319">
        <f t="shared" si="0"/>
        <v>0</v>
      </c>
      <c r="E50" s="316"/>
      <c r="F50" s="295">
        <f>'Інженерні мережі Д'!E9</f>
        <v>0</v>
      </c>
    </row>
    <row r="51" spans="2:6" ht="21" customHeight="1">
      <c r="B51" s="299" t="s">
        <v>136</v>
      </c>
      <c r="C51" s="310" t="s">
        <v>74</v>
      </c>
      <c r="D51" s="319">
        <f>E51+F51</f>
        <v>0</v>
      </c>
      <c r="E51" s="316"/>
      <c r="F51" s="295">
        <f>'Інженерні мережі Д'!E11</f>
        <v>0</v>
      </c>
    </row>
    <row r="52" spans="2:6" ht="21.75" customHeight="1" thickBot="1">
      <c r="B52" s="302" t="s">
        <v>137</v>
      </c>
      <c r="C52" s="311" t="s">
        <v>138</v>
      </c>
      <c r="D52" s="321">
        <f t="shared" si="0"/>
        <v>0</v>
      </c>
      <c r="E52" s="317"/>
      <c r="F52" s="296">
        <f>'Інженерні мережі Д'!E13</f>
        <v>0</v>
      </c>
    </row>
    <row r="53" spans="2:6">
      <c r="B53" s="284"/>
      <c r="C53" s="284"/>
      <c r="D53" s="284"/>
      <c r="E53" s="284"/>
      <c r="F53" s="284"/>
    </row>
    <row r="54" spans="2:6">
      <c r="F54" s="34"/>
    </row>
    <row r="55" spans="2:6">
      <c r="C55" s="288" t="s">
        <v>142</v>
      </c>
      <c r="E55" s="284" t="s">
        <v>181</v>
      </c>
    </row>
    <row r="56" spans="2:6" ht="20.25">
      <c r="D56" s="395"/>
      <c r="F56" s="413"/>
    </row>
    <row r="57" spans="2:6" ht="21">
      <c r="D57" s="395"/>
      <c r="E57" s="411"/>
      <c r="F57" s="414"/>
    </row>
    <row r="58" spans="2:6" ht="20.25">
      <c r="D58" s="395"/>
      <c r="E58" s="395"/>
      <c r="F58" s="415"/>
    </row>
    <row r="59" spans="2:6" ht="20.25">
      <c r="D59" s="395"/>
      <c r="E59" s="395"/>
      <c r="F59" s="415"/>
    </row>
    <row r="60" spans="2:6" ht="20.25">
      <c r="D60" s="395"/>
      <c r="E60" s="395"/>
      <c r="F60" s="415"/>
    </row>
    <row r="61" spans="2:6">
      <c r="C61" s="284"/>
      <c r="D61" s="284"/>
      <c r="E61" s="413"/>
    </row>
    <row r="62" spans="2:6">
      <c r="D62" s="284"/>
      <c r="E62" s="284"/>
      <c r="F62" s="412"/>
    </row>
    <row r="63" spans="2:6">
      <c r="D63" s="284"/>
      <c r="E63" s="284"/>
      <c r="F63" s="284"/>
    </row>
    <row r="64" spans="2:6">
      <c r="D64" s="284"/>
      <c r="E64" s="284"/>
      <c r="F64" s="284"/>
    </row>
    <row r="65" spans="4:6">
      <c r="D65" s="284"/>
      <c r="E65" s="284"/>
      <c r="F65" s="284"/>
    </row>
    <row r="66" spans="4:6">
      <c r="D66" s="284"/>
      <c r="E66" s="284"/>
      <c r="F66" s="284"/>
    </row>
  </sheetData>
  <pageMargins left="0.70866141732283472" right="0.70866141732283472" top="0.74803149606299213" bottom="0.74803149606299213" header="0.31496062992125984" footer="0.31496062992125984"/>
  <pageSetup paperSize="9" scale="68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ЖИТЛО Д</vt:lpstr>
      <vt:lpstr>Благоустрій Д</vt:lpstr>
      <vt:lpstr>освіта культура спорт Д</vt:lpstr>
      <vt:lpstr>Інженерні мережі Д</vt:lpstr>
      <vt:lpstr>Програма</vt:lpstr>
      <vt:lpstr>'Благоустрій Д'!Область_печати</vt:lpstr>
      <vt:lpstr>'ЖИТЛО Д'!Область_печати</vt:lpstr>
      <vt:lpstr>'Інженерні мережі Д'!Область_печати</vt:lpstr>
      <vt:lpstr>'освіта культура спорт Д'!Область_печати</vt:lpstr>
      <vt:lpstr>Програма!Область_печати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2020-05-25T06:18:28Z</dcterms:modified>
</cp:coreProperties>
</file>